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0" yWindow="0" windowWidth="15480" windowHeight="8190" tabRatio="324"/>
  </bookViews>
  <sheets>
    <sheet name="Internal BOQ" sheetId="2" r:id="rId1"/>
  </sheets>
  <externalReferences>
    <externalReference r:id="rId2"/>
  </externalReferences>
  <definedNames>
    <definedName name="_1Excel_BuiltIn_Print_Area_3">'Internal BOQ'!$A$1:$I$101</definedName>
    <definedName name="Excel_BuiltIn_Print_Area_2_1">'Internal BOQ'!$A$1:$I$101</definedName>
    <definedName name="Excel_BuiltIn_Print_Area_2_1_1">'Internal BOQ'!$A$1:$I$101</definedName>
    <definedName name="Excel_BuiltIn_Print_Area_3_1">'[1]rate analysis (2)'!$A$1:$G$960</definedName>
    <definedName name="Excel_BuiltIn_Print_Area_3_1_1">'[1]rate analysis (2)'!$A$1:$G$921</definedName>
    <definedName name="Excel_BuiltIn_Print_Area_3_1_1_1">'[1]rate analysis (2)'!$A$1:$G$668</definedName>
    <definedName name="Excel_BuiltIn_Print_Titles_2_1">'Internal BOQ'!#REF!</definedName>
    <definedName name="_xlnm.Print_Area" localSheetId="0">'Internal BOQ'!$A$1:$F$224</definedName>
    <definedName name="_xlnm.Print_Titles" localSheetId="0">'Internal BOQ'!$1:$2</definedName>
  </definedNames>
  <calcPr calcId="124519"/>
</workbook>
</file>

<file path=xl/calcChain.xml><?xml version="1.0" encoding="utf-8"?>
<calcChain xmlns="http://schemas.openxmlformats.org/spreadsheetml/2006/main">
  <c r="F162" i="2"/>
  <c r="F221"/>
  <c r="F217"/>
  <c r="F211"/>
  <c r="F207"/>
  <c r="F205"/>
  <c r="F203"/>
  <c r="F183"/>
  <c r="F181"/>
  <c r="F179"/>
  <c r="F176"/>
  <c r="F172"/>
  <c r="F168"/>
  <c r="F163"/>
  <c r="F136"/>
  <c r="F134"/>
  <c r="F132"/>
  <c r="F130"/>
  <c r="F128"/>
  <c r="F125"/>
  <c r="F123"/>
  <c r="F121"/>
  <c r="F117"/>
  <c r="F115"/>
  <c r="F113"/>
  <c r="F111"/>
  <c r="F108"/>
  <c r="F223"/>
  <c r="E201" l="1"/>
  <c r="F201" s="1"/>
  <c r="E203"/>
  <c r="E205"/>
  <c r="E206"/>
  <c r="F206" s="1"/>
  <c r="E207"/>
  <c r="E217"/>
  <c r="E221"/>
  <c r="E223"/>
  <c r="D162"/>
  <c r="D165" s="1"/>
  <c r="F12" l="1"/>
  <c r="D13"/>
  <c r="F13" s="1"/>
  <c r="D15"/>
  <c r="F15" s="1"/>
  <c r="F17"/>
  <c r="F21"/>
  <c r="F23"/>
  <c r="F25"/>
  <c r="D27"/>
  <c r="F27" s="1"/>
  <c r="F29"/>
  <c r="F33"/>
  <c r="F40"/>
  <c r="F41"/>
  <c r="F42"/>
  <c r="D47"/>
  <c r="F47" s="1"/>
  <c r="F48"/>
  <c r="F49"/>
  <c r="D136"/>
  <c r="F56"/>
  <c r="D60"/>
  <c r="D61"/>
  <c r="F61" s="1"/>
  <c r="D65"/>
  <c r="D66"/>
  <c r="F66" s="1"/>
  <c r="F68"/>
  <c r="F152"/>
  <c r="F154"/>
  <c r="F156"/>
  <c r="F86"/>
  <c r="F73"/>
  <c r="F74"/>
  <c r="F79"/>
  <c r="F84"/>
  <c r="D93"/>
  <c r="F93" s="1"/>
  <c r="F95"/>
  <c r="F96"/>
  <c r="F97"/>
  <c r="F98"/>
  <c r="F100"/>
  <c r="D101"/>
  <c r="F101" s="1"/>
  <c r="F180"/>
  <c r="D183"/>
  <c r="F185"/>
  <c r="E173"/>
  <c r="E172"/>
  <c r="E177"/>
  <c r="F177" s="1"/>
  <c r="E111"/>
  <c r="E132"/>
  <c r="E117"/>
  <c r="E134"/>
  <c r="E125"/>
  <c r="E128"/>
  <c r="E149"/>
  <c r="F149" s="1"/>
  <c r="E181"/>
  <c r="E183"/>
  <c r="E179"/>
  <c r="E176"/>
  <c r="E175"/>
  <c r="E119"/>
  <c r="F119" s="1"/>
  <c r="F224" s="1"/>
  <c r="E115"/>
  <c r="E130"/>
  <c r="E113"/>
  <c r="F102" l="1"/>
  <c r="L40"/>
  <c r="E121"/>
  <c r="E123"/>
</calcChain>
</file>

<file path=xl/sharedStrings.xml><?xml version="1.0" encoding="utf-8"?>
<sst xmlns="http://schemas.openxmlformats.org/spreadsheetml/2006/main" count="280" uniqueCount="150">
  <si>
    <t>S.NO</t>
  </si>
  <si>
    <t>DESCRIPTION OF ITEM</t>
  </si>
  <si>
    <t>UNIT</t>
  </si>
  <si>
    <t>QTY.</t>
  </si>
  <si>
    <t>SUB-HEAD - I  : INTERNAL WIRING</t>
  </si>
  <si>
    <t>Note:</t>
  </si>
  <si>
    <t>Rates of only ISI marked PVC conduit, FR PVC insulated multi-stranded copper conductor single core  cables, modular plate type switches and socket outlets in M.S. box of 18 SWG and earth wire have been taken in the following items unless and otherwise specified, only such conduits, cables switches and socket outlets shall be used in the work as per list of approved makes attached with tender documents.</t>
  </si>
  <si>
    <t>Wiring for Light /Ceiling Fan / Exhaust Fan/ Call Bell point with 1.5 sq.mm FR PVC insulated multi-stranded copper conductor cable in surface / recessed PVC conduit, with modular switch, modular plate, suitable GI box, and earthing the point with 1.5 sq.mm. FR PVC insulated copper conductor single core cable etc as required.</t>
  </si>
  <si>
    <t>a)</t>
  </si>
  <si>
    <t>Group -C</t>
  </si>
  <si>
    <t xml:space="preserve">Point </t>
  </si>
  <si>
    <t>Wiring for Light plug 2 x 2.5 sq.mm FR PVC insulated multi-stranded copper conductor, single core cable in recessed ISI marked PVC conduit along with 1 No. 2.5 sq.mm FR PVC insulated copper earth wire for loop earthing as required.</t>
  </si>
  <si>
    <t>Metre</t>
  </si>
  <si>
    <t>Wiring for power plug 2 x 4 sq.mm FR PVC insulated multi-stranded copper conductor single core cable in surface / recessed PVC conduit along with 1 No. 4 sq.mm insulated copper earth wire for loop earthing as required.</t>
  </si>
  <si>
    <t>Wiring for power plug with 2 x 6 sq.mm FR PVC insulated multi-stranded copper conductor single core cable in surface / recessed PVC conduit along with 1 No. 6 sq.mm FR PVC insulated copper earth wire for loop earthing as required.</t>
  </si>
  <si>
    <t>Wiring for power plug with 4 x 6 sq.mm FR PVC insulated multi-stranded copper conductor single core cable in surface / recessed PVC conduit along with 2 Nos. 6 sq.mm PVC insulated solid copper earth wire for loop earthing as required.</t>
  </si>
  <si>
    <t>Supplying and fixing of M.S. box of 18 SWG in recessed including providing and fixing modular plate type 5 pin 6 Amp socket outlet, 6 Amp switch and plug top including connections, an painting etc. as required. (Light Plug).</t>
  </si>
  <si>
    <t>Each</t>
  </si>
  <si>
    <t>Supplying and fixing of M.S. box of 18 SWG in recessed including providing and fixing modular plate type Universal 6 pin 16 Amp. Socket outlet, 16 Amp switch and plug top including connections, and painting etc. as required.  (Power Plug).</t>
  </si>
  <si>
    <t>Supplying and fixing of M.S. box of 18 SWG in recessed including providing and fixing modular plate type 5 pin, 6 Amps socket outlet without switch with plug top complete including connections, and painting etc. as required. (Exit / Emergency Light Points).</t>
  </si>
  <si>
    <t>Wiring for circuit wiring with 2 x 2.5 sq.mm FR PVC insulated multi-stranded copper conductor single core cable with 1 x 2.5 sq.mm. FR PVC inculated earth wire in recessed PVC conduit as required.</t>
  </si>
  <si>
    <t>Wiring for group light points with 2 x 2.5 sq.mm FR PVC insulated multi-stranded copper conductor single core cable in recessed PVC conduit with accessories like junction boxes, bends, socket and connectors including continuous running of 1 No. 2.5 sq.mm FR PVC insulated solid copper conductor earth wire complete with earthing the fixtures and outlet boxes as per specification and drawings (basements, staircase and lift, well light point wiring).</t>
  </si>
  <si>
    <t>Providing, fixing, testing and commissioning of under noted rating flush type industrial socket outlet with plug top controlled by ELCB/MCB all mounted in M.S. sheet steel box duly painted in recess / surface complete as required (excluding, wiring and conduit)</t>
  </si>
  <si>
    <t>20 Amps 3 pin socket outlet controlled by DP ELCB (30 mA)</t>
  </si>
  <si>
    <t>b)</t>
  </si>
  <si>
    <t>20 Amps 3 pin socket outlet controlled by DP MCB.</t>
  </si>
  <si>
    <t>c)</t>
  </si>
  <si>
    <t>32A, 3 phase, 5 pin socket outlet controlled by 32A, TPN pole MCB</t>
  </si>
  <si>
    <t>Providing, fixing, testing and commissioning of call bell/buzzer suitable for D.C/A.C, single phase, 230 V, complete as required.</t>
  </si>
  <si>
    <t xml:space="preserve">Supplying and fixing of following sizes of PVC conduit along with the accessories in surface / recess including cutting the wall and making good the same in case of recessed conduit as required as per specification.  </t>
  </si>
  <si>
    <t>20mm dia PVC conduit</t>
  </si>
  <si>
    <t>25mm dia PVC conduit</t>
  </si>
  <si>
    <t>32mm dia PVC conduit</t>
  </si>
  <si>
    <t>Wiring for sub mains wiring with following sizes of FR PVC insulated, multi-stranded copper conductor single core cables in surface / recessed PVC conduit as required.</t>
  </si>
  <si>
    <t>4 x 6 sq.mm + 2 x 6  sq.mm. earth wire</t>
  </si>
  <si>
    <t>4 x 10 sq.mm + 2 x 10  sq.mm. earth wire</t>
  </si>
  <si>
    <t>4 x 16 sq.mm + 2 x 16  sq.mm. earth wire</t>
  </si>
  <si>
    <t>d)</t>
  </si>
  <si>
    <t>4 x 25 sq.mm + 2 x 16  sq.mm. earth wire</t>
  </si>
  <si>
    <t>Supplying, fixing, connecting, testing and commissioning of 4x14 watt T-5 light fixture recessed mounting CAT-2 luminaire with 3D lamellae complete with electronic ballast, lockable holders and fluorescent lamp including connection etc. as required similar to Philips Cat no. Xtend TBS669M4xTL514W EBP D6.</t>
  </si>
  <si>
    <t>Supplying, fixing, connecting, testing and commissioning of 1 x 28 watt T-5 light fixture luminaire complete with electronic ballast, lockable holders and fluorescent lamp including connection etc. as required similar to Philips cat no. Maxlite TCS350 1xTL528W EBE MI</t>
  </si>
  <si>
    <t>Supplying, fixing, connecting, testing and commissioning of recessed type down-lighter with reflector and louver ,fitting complete with,holder, electronic ballast 1 x 18 W lamp including connections etc. as required similar to Philips Cat no. FBT150 1xPLC/4P18W HFM.</t>
  </si>
  <si>
    <t>Supplying, fixing, connecting, testing and commissioning of recessed type down-lighter with reflector and louver ,fitting complete with,holder, electronic ballast 2 x 18 W lamp including connections etc. as required similar to Philips Cat no. FBH225P 2xPLC/4P18W EBW.</t>
  </si>
  <si>
    <t>Supplying, fixing, connecting, testing and commissioning of recessed type wall mounted night light fixture complete with , holder, electronic ballast 1 x 10 W lamp including connections etc. as required similar to Anchor.</t>
  </si>
  <si>
    <t>Supplying, fixing, connecting, testing and commissioning of surface type light fitting complete with frosted glass cover, , wire guard, holder, electronic ballast 1 x 11 W lamp including connections etc. as required similar to Philips Cat. No. QCZ 805</t>
  </si>
  <si>
    <t>Supplying, fixing, connecting, testing and commissioning of Bulkhead type light fitting with opal acrylic cover complete with , wire guard, holder, electronic ballast 1 x 11 W lamp including connections etc. as required similar to Philips Cat. No. FXC101</t>
  </si>
  <si>
    <t xml:space="preserve"> Supplying, erection, connecting, testing and commissioning of 1200mm sweep ceiling fan complete with blades, down rod, shackle insulator, canopy etc. including providing of electronic step regulator with faceplate matching the existing modular switches as required. </t>
  </si>
  <si>
    <t>Supplying, erection, connecting, testing and commissioning of following size exhaust fan complete with gravity louver and connection with 3 core flexible wire as required.</t>
  </si>
  <si>
    <t>a) 305mm 1400 RPM</t>
  </si>
  <si>
    <t>Supplying, fixing, connecting, testing and commissioning of mirror light luminaire with 1 x 13 watt complete with electronic  ballast, lamp including connection etc. complete as required similar to Philips cat no. FWZ301</t>
  </si>
  <si>
    <t>Supply, installation, connecting, testing and commissioning of illuminated exit sign with 1 x 8 watt FTL lamp including providing maintenance free batteries &amp; charger capable of working for 2 hr duration mounted on recessed/ ceiling/wall complete with the approved EXIT self adhesive labels as per site requirement as required similar to Prolite cat. PEM 108 E/M RM.</t>
  </si>
  <si>
    <t>Supply, installation, connecting, testing and commissioning of Motion sensor including all wiring in the existing conduits required similar to Philips cat no. OCCU Switch</t>
  </si>
  <si>
    <t>Supplying and fixing of round shaped fan box fabricated out of 16 SWG sheet steel and 12mm M.S. bar hook duly covered with 3mm thick hylam sheet in white colour of suitable size with C.P. brass screws and making the hole in centre of plate etc. as required.</t>
  </si>
  <si>
    <t>Supplying, fixing, connecting, testing and commissioning of following way, three poels and neutral, prewired, sheet steel, MCB distribution board, 415 volts, on surface/ recess, complete suitable for incomer MCB and RCCB , with loose wire box, terminal blocks, duly prewired qith suitable size FR PVC insulated copper conductor up to terminal blocks, tinned copper busbar, netral link, earth bar, din bar, detachable gland, interconnectons, phosphatised and powder coated including earthing etc as required.</t>
  </si>
  <si>
    <t>A.</t>
  </si>
  <si>
    <t>4-way, double door</t>
  </si>
  <si>
    <t>Nos.</t>
  </si>
  <si>
    <t>B.</t>
  </si>
  <si>
    <t>12-way, double door</t>
  </si>
  <si>
    <t>supplying fixing following rating four pole 415 volts, isolator in existing MCB DB complete with connections, testing and commisioning etc., as required.</t>
  </si>
  <si>
    <t>40 amps, c-curve</t>
  </si>
  <si>
    <t>63 amps, c-curve</t>
  </si>
  <si>
    <t>supplying fixing following rating four pole 415 volts, four pole (three phase and neutral), 415 volts, residual current circuit breaker (RCCB), having sensitivity current upto 300 milliamperes in the existing MCB DB complete with connections, testing and commisioning etc., as required.</t>
  </si>
  <si>
    <t>40 amps</t>
  </si>
  <si>
    <t xml:space="preserve">63 amps </t>
  </si>
  <si>
    <t>supplying and fixing 5 amps to 32 amps rating of SP MCB, 240 volts, “C” series, miniature circuit breaker suitable for inductive load in existing MCB DB complete with connections, testing and commissioning etc., s required.</t>
  </si>
  <si>
    <t>Supplying, installation, testing and commissioning of  L.T. panel fully compartmentalized cubical type sheet clad floor mounted totally enclosed , extensible on both sides, switch board suitable for use on 415 Volts 3-phase, 4 wire, 50 Hz system having required fault capacity, housed with incoming and outgoing, Aluminium bus bars with current rating of 0.8 Amp/sq.mm, interconnection etc. with indication lamps, accessories etc, as required as per specification and schematic diagram as required. (for UPS)</t>
  </si>
  <si>
    <t xml:space="preserve"> INCOMER:-</t>
  </si>
  <si>
    <t>1 Nos. 200 Amps. 4P MCCB(25 KA) with electronic releases.</t>
  </si>
  <si>
    <t>1 Set phase indication lights (R, Y, B)</t>
  </si>
  <si>
    <t>1 No. Volt Meter (digital type) with inbuilt VSS &amp; control fuses.</t>
  </si>
  <si>
    <t xml:space="preserve">1 No. 0-200 Amp. Ammeter (digital type) with inbuilt ASS </t>
  </si>
  <si>
    <t>BUS BARS:-</t>
  </si>
  <si>
    <t>200 Amps. 4P Aluminium bus bars (25 KA)</t>
  </si>
  <si>
    <t>OUT GOINGS:-</t>
  </si>
  <si>
    <t>10 Nos. 100/63 Amps. TPN MCCB(25 KA) with electronic releases.</t>
  </si>
  <si>
    <t>Set</t>
  </si>
  <si>
    <t>Supplying and fixing of non-skid rubber mat 16mm thick and 900mm width as required including cutting to required lengths of approved make with Test Certificates for L.T. panels.</t>
  </si>
  <si>
    <t>Supplying and fixing of fire bucket painted red and duly filled with sand conforming to IS: 2546-1974.</t>
  </si>
  <si>
    <t>Supplying and fixing of MS stand suitable for supporting two buckets (Pedestal type)</t>
  </si>
  <si>
    <t>Supply, laying and testing of under noted sizes of Aluminium conductor XLPE insulated PVC sheathed &amp; sleeved armoured and overall PVC sleeved 1.1 KV grade power distribution cables conforming to relevant IS code and as per specification in ground (in existing trenches) through pipe or on wall / racks cable trays including dressing and clamping the cable with MS zinc passivated clamps etc. as required.</t>
  </si>
  <si>
    <t>4 x 25 sq.mm</t>
  </si>
  <si>
    <t>4 x 16 sq.mm</t>
  </si>
  <si>
    <t>4 x 10 sq.mm</t>
  </si>
  <si>
    <t>Supply and laying of under noted sizes of hume pipe NP-2 grade under the road including 1:3:6 cement concrete bed at 750-1200 depth cutting and making good the same as required as per technical specifications.</t>
  </si>
  <si>
    <t>100mm dia</t>
  </si>
  <si>
    <t>Supply and making end termination with brass double compression gland including providing and crimping of Aluminium solderless lugs / ferrules for XLPE armoured power Aluminium conductor cable 1.1 KV grade of following sizes:-</t>
  </si>
  <si>
    <t>Earthing with GI earth plate 600 x 600 x 6mm thick including accessories and providing masonry enclosure with cover plate having locking arrangement with watering pipe complete with coke and salt etc. as required.</t>
  </si>
  <si>
    <t xml:space="preserve">25mm x 5mm GI </t>
  </si>
  <si>
    <t>Supply and fixing of following of copper/GI strip on surface or in recess for connections etc. as required.</t>
  </si>
  <si>
    <t>Providing and fixing of 6 SWG GI wire on surface or in recess for loop earthing along with the existing surface/recessed conduit for sub main wiring / cable as required.</t>
  </si>
  <si>
    <t>Supplying, drawing, connecting and testing of 0.5 mm dia annealed copper conductor PVC insulated PVC sheathed telephone wire in existing conduit/wire way duct etc. as required of following sizes:</t>
  </si>
  <si>
    <t>4 Pair (8 core)</t>
  </si>
  <si>
    <t>2 Pair (4 core)</t>
  </si>
  <si>
    <t>Providing, laying, connecting and testing of multi-core telephone armoured cable of conductor size 0.63mm dia annealed copper conductor PVC insulated PVC sheathed jelly filled (as per DOT specification) cable along wall or ceiling or through existing pipe.</t>
  </si>
  <si>
    <t>20 Pair telephone cable</t>
  </si>
  <si>
    <t>5 Pair telephone cable</t>
  </si>
  <si>
    <t>Providing, fixing connecting and testing of under noted size of solderless telephone tag block Krone make in surface/recess in wall required size of M.S. box with hinged lockable cover duly stove enamel painted.</t>
  </si>
  <si>
    <t>5 pair tag block</t>
  </si>
  <si>
    <t>30 pair tag block</t>
  </si>
  <si>
    <t>200 pair tag block</t>
  </si>
  <si>
    <t>Providing and laying of 80mm dia medium class GI pipe including all fixing accessories concealed or surface as required.</t>
  </si>
  <si>
    <t>Supplying and fixing M.S. box with modular type telephone (RJ-11) outlet complete as required.</t>
  </si>
  <si>
    <t>Supplying and fixing M.S. box with modular type coaxial outlet for TV antenna  complete as required.</t>
  </si>
  <si>
    <t>Providing, laying, connecting and testing of unarmoured TV cable RG-6 PVC insulated cable along wall or ceiling or through existing pipe.</t>
  </si>
  <si>
    <t>Supplying and fixing M.S. box with Phenolic laminate plate 4- way splitter box for TV antenna  complete as required.</t>
  </si>
  <si>
    <t>Supplying and fixing M.S. box with modular type data/ computer (RJ-45) outlet complete as required.</t>
  </si>
  <si>
    <t>Providing, laying, connecting and testing of data/ computer Cat-6 cable along wall or ceiling or through existing pipe, including penta scanning documentation etc as required.</t>
  </si>
  <si>
    <t>Supplying and fixing of 450 x 450 x 150 M.S. box with Phenolic laminate plate of 16 SWG M.S. Sheet with hinged door cover for mounting TV amplifier including wooden base plate complete as required.</t>
  </si>
  <si>
    <t>Supplying, installation, testing and commissioning of  L.T. panel fully compartmentalized cubical type sheet clad floor mounted totally enclosed , extensible on both sides, switch board suitable for use on 415 Volts 3-phase, 4 wire, 50 Hz system having required fault capacity, housed with incoming and outgoing, Aluminium bus bars with current rating of 0.8 Amp/sq.mm, interconnection etc. with indication lamps, accessories etc, as required as per specification and schematic diagram as required. (Street lighting Panel)</t>
  </si>
  <si>
    <t>1 Nos.100 Amps. TPN MCCB(25 KA) with electronic releases.</t>
  </si>
  <si>
    <t>200 Amps. TP&amp;N Aluminium bus bars (25 KA)</t>
  </si>
  <si>
    <t>8 Nos. 63A TPN, MCB (10KA).</t>
  </si>
  <si>
    <t>4 Nos. 24 Hr Timer Switch</t>
  </si>
  <si>
    <t>4 Nos. 63A TPN contactor</t>
  </si>
  <si>
    <t>Supplying and fixing in position 11.0 M high steel Single arm tubular poles as per IS-410 SP-54 with 450x450x10mm MS base plate, junction box, internal wiring from junction box to the fixture by 3 x 2.5 Sq.mm FRLS copper wire, pipes for cable entry. The pole to be erected in cement concrete foundation of 1:2:4 and the pole to be powder coated of approved shade etc. as required.  along with the Road Lighting Fixture equivalent to Pierlite Cat. No. Approach with 1x150 watt MH lamp.</t>
  </si>
  <si>
    <t>Supply, fixing, testing &amp; commissioning of the Landscaping Lighting Fixture equivalent to Pierlite Cat. No. LED Bollard including 1 no. 3 watt LED lamp of approved shade along with ignitor, necessary brackets, including connections as required.</t>
  </si>
  <si>
    <t>Supply, fixing, testing &amp; commissioning of the solar lighting Fixture with 1x11 watt CFL light fixture, solar panel, battery banks with maintenance free batteries,timer control switch, mounted on 5M high tubular pole, necessary brackets, including connections as required.</t>
  </si>
  <si>
    <t>Supply, fixing, testing &amp; commissioning of the Gate Lighting Fixture equivalent to Pierlite Cat. No. Vista (graphite) including 1 no. 150 watt MH lamp along with ignitor, necessary brackets, including connections as required.</t>
  </si>
  <si>
    <t>AMOUNT</t>
  </si>
  <si>
    <t>Hi Wall Unit</t>
  </si>
  <si>
    <t xml:space="preserve">Providing, fixing, testing and commissioning high wall mounted split unit airconditioners with evaporator with fan with motor, cooling coil, filter, all enclosed in decorative plastic casing, condenser with hermatically sealed rotary compressor, condenser coil, propeller fan with motor, cordless remote control, as per standards, requirement and drawings.  </t>
  </si>
  <si>
    <t>2.0 Tons</t>
  </si>
  <si>
    <t>Refrigerant Piping</t>
  </si>
  <si>
    <t>Providing and fixing of copper soft / hard refrigerant piping along (Circuit length) with cable control cabling and earthing shall be insulated with 9 mm thick pipe section of nitrile rubber and finished with nitrile tape, running all pipe as sloted channel, hanger at interval of 2 meters.</t>
  </si>
  <si>
    <t>2.0  TR Hi-Wall Split unit.</t>
  </si>
  <si>
    <t>Rm</t>
  </si>
  <si>
    <t>Drain Piping</t>
  </si>
  <si>
    <t>32 mm dia</t>
  </si>
  <si>
    <t>25 mm dia</t>
  </si>
  <si>
    <r>
      <t>Supply and installation of PVC drain piping along with U-traps, sockets, hanging supports etc. insulation the same with 6 mm nitrile rubber of density 60 - 80 kg/m</t>
    </r>
    <r>
      <rPr>
        <vertAlign val="superscript"/>
        <sz val="16"/>
        <rFont val="Times New Roman"/>
        <family val="1"/>
      </rPr>
      <t>3</t>
    </r>
    <r>
      <rPr>
        <sz val="16"/>
        <rFont val="Times New Roman"/>
        <family val="1"/>
      </rPr>
      <t xml:space="preserve"> insulation and finally finished with nitrile tape as per standard and specifications.</t>
    </r>
  </si>
  <si>
    <t>PART G - ELECTRICAL WORKS</t>
  </si>
  <si>
    <t>RATE</t>
  </si>
  <si>
    <t xml:space="preserve"> SCHEDULE ITEMS -PART I</t>
  </si>
  <si>
    <t>QRO</t>
  </si>
  <si>
    <t xml:space="preserve"> NON SCHEDULE ITEMS -PART II</t>
  </si>
  <si>
    <t>a</t>
  </si>
  <si>
    <t>b</t>
  </si>
  <si>
    <t>SUBHEAD- II: M.V. PANELS/ DISTRIBUTION BOARD</t>
  </si>
  <si>
    <t>SUB-HEAD -III : L.T. CABLES</t>
  </si>
  <si>
    <t>SUB-HEAD -IV : EARTHING</t>
  </si>
  <si>
    <t>SUB HEAD-V : T.V. , TELEPHONE SYSTEM &amp; LAN SYSTEM</t>
  </si>
  <si>
    <t>SUB-HEAD - VI  : INTERNAL WIRING</t>
  </si>
  <si>
    <t>SUB-HEAD VII - FANS &amp; LIGHT FIXTURES:</t>
  </si>
  <si>
    <t>SUBHEAD- VIII: M.V. PANELS/ DISTRIBUTION BOARD</t>
  </si>
  <si>
    <t>SUB-HEAD -IX : L.T. CABLES</t>
  </si>
  <si>
    <t>SUB HEAD-X : T.V. , TELEPHONE SYSTEM &amp; LAN SYSTEM</t>
  </si>
  <si>
    <t>SUBHEAD- XII :SPLIT UNIT AIRCONDITIONERS</t>
  </si>
  <si>
    <t>SUB HEAD-XI : EXTERNAL LIGHTING</t>
  </si>
  <si>
    <t>TOTAL (SCHEDULE PART I)</t>
  </si>
</sst>
</file>

<file path=xl/styles.xml><?xml version="1.0" encoding="utf-8"?>
<styleSheet xmlns="http://schemas.openxmlformats.org/spreadsheetml/2006/main">
  <numFmts count="2">
    <numFmt numFmtId="43" formatCode="_(* #,##0.00_);_(* \(#,##0.00\);_(* &quot;-&quot;??_);_(@_)"/>
    <numFmt numFmtId="164" formatCode="_(* #,##0_);_(* \(#,##0\);_(* \-??_);_(@_)"/>
  </numFmts>
  <fonts count="10">
    <font>
      <sz val="10"/>
      <name val="Arial"/>
      <family val="2"/>
    </font>
    <font>
      <sz val="10"/>
      <name val="Arial"/>
      <family val="2"/>
    </font>
    <font>
      <sz val="10"/>
      <name val="Arial"/>
      <family val="2"/>
    </font>
    <font>
      <b/>
      <u/>
      <sz val="16"/>
      <name val="Times New Roman"/>
      <family val="1"/>
    </font>
    <font>
      <sz val="16"/>
      <name val="Times New Roman"/>
      <family val="1"/>
    </font>
    <font>
      <b/>
      <sz val="16"/>
      <name val="Times New Roman"/>
      <family val="1"/>
    </font>
    <font>
      <sz val="16"/>
      <color indexed="9"/>
      <name val="Times New Roman"/>
      <family val="1"/>
    </font>
    <font>
      <vertAlign val="superscript"/>
      <sz val="16"/>
      <name val="Times New Roman"/>
      <family val="1"/>
    </font>
    <font>
      <sz val="14"/>
      <name val="Times New Roman"/>
      <family val="1"/>
    </font>
    <font>
      <b/>
      <sz val="14"/>
      <name val="Times New Roman"/>
      <family val="1"/>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43" fontId="1" fillId="0" borderId="0" applyFill="0" applyBorder="0" applyAlignment="0" applyProtection="0"/>
    <xf numFmtId="0" fontId="1" fillId="0" borderId="0"/>
  </cellStyleXfs>
  <cellXfs count="62">
    <xf numFmtId="0" fontId="0" fillId="0" borderId="0" xfId="0"/>
    <xf numFmtId="0" fontId="4" fillId="0" borderId="0" xfId="0" applyFont="1" applyBorder="1" applyAlignment="1">
      <alignment wrapText="1"/>
    </xf>
    <xf numFmtId="0" fontId="4" fillId="0" borderId="0" xfId="0" applyFont="1" applyFill="1" applyBorder="1" applyAlignment="1">
      <alignment horizontal="center" vertical="top" wrapText="1"/>
    </xf>
    <xf numFmtId="0" fontId="4" fillId="0" borderId="0" xfId="0" applyFont="1" applyFill="1" applyBorder="1" applyAlignment="1">
      <alignment horizontal="justify" vertical="top" wrapText="1"/>
    </xf>
    <xf numFmtId="0" fontId="4" fillId="0" borderId="0" xfId="0" applyFont="1" applyFill="1" applyBorder="1" applyAlignment="1">
      <alignment horizontal="center" wrapText="1"/>
    </xf>
    <xf numFmtId="2" fontId="4" fillId="0" borderId="0" xfId="0" applyNumberFormat="1" applyFont="1" applyFill="1" applyBorder="1" applyAlignment="1">
      <alignment horizontal="center" wrapText="1"/>
    </xf>
    <xf numFmtId="0" fontId="4" fillId="0" borderId="0" xfId="0" applyFont="1" applyFill="1" applyBorder="1" applyAlignment="1">
      <alignment wrapText="1"/>
    </xf>
    <xf numFmtId="0" fontId="5" fillId="0" borderId="0" xfId="0" applyFont="1" applyFill="1" applyBorder="1" applyAlignment="1">
      <alignment horizontal="center" wrapText="1"/>
    </xf>
    <xf numFmtId="0" fontId="4" fillId="0" borderId="0" xfId="0" applyFont="1" applyFill="1" applyAlignment="1">
      <alignment horizontal="center" wrapText="1"/>
    </xf>
    <xf numFmtId="0" fontId="4" fillId="0" borderId="0" xfId="0" applyFont="1" applyFill="1" applyAlignment="1">
      <alignment horizontal="center" vertical="top" wrapText="1"/>
    </xf>
    <xf numFmtId="0" fontId="4" fillId="0" borderId="0" xfId="0" applyFont="1" applyBorder="1" applyAlignment="1">
      <alignment horizontal="center" wrapText="1"/>
    </xf>
    <xf numFmtId="2" fontId="4" fillId="0" borderId="0" xfId="0" applyNumberFormat="1" applyFont="1" applyFill="1" applyBorder="1" applyAlignment="1">
      <alignment horizontal="left" vertical="top" wrapText="1"/>
    </xf>
    <xf numFmtId="0" fontId="4" fillId="0" borderId="0" xfId="0" applyFont="1" applyFill="1" applyBorder="1" applyAlignment="1">
      <alignment horizontal="left" vertical="top" wrapText="1"/>
    </xf>
    <xf numFmtId="2" fontId="4" fillId="0" borderId="0" xfId="0" applyNumberFormat="1" applyFont="1" applyFill="1" applyBorder="1" applyAlignment="1">
      <alignment horizontal="center" vertical="top" wrapText="1"/>
    </xf>
    <xf numFmtId="2" fontId="4" fillId="0" borderId="0" xfId="0" applyNumberFormat="1" applyFont="1" applyFill="1" applyAlignment="1">
      <alignment horizontal="center" wrapText="1"/>
    </xf>
    <xf numFmtId="0" fontId="4" fillId="0" borderId="0" xfId="0" applyFont="1" applyAlignment="1">
      <alignment wrapText="1"/>
    </xf>
    <xf numFmtId="0" fontId="8" fillId="0" borderId="0" xfId="3" applyFont="1" applyFill="1" applyBorder="1" applyAlignment="1">
      <alignment wrapText="1"/>
    </xf>
    <xf numFmtId="0" fontId="9" fillId="0" borderId="1" xfId="3" applyFont="1" applyFill="1" applyBorder="1" applyAlignment="1">
      <alignment horizontal="center" vertical="center" wrapText="1"/>
    </xf>
    <xf numFmtId="0" fontId="9" fillId="0" borderId="0" xfId="3" applyFont="1" applyFill="1" applyBorder="1" applyAlignment="1">
      <alignment vertical="center" wrapText="1"/>
    </xf>
    <xf numFmtId="0" fontId="8" fillId="0" borderId="0" xfId="3" applyFont="1" applyFill="1" applyBorder="1" applyAlignment="1">
      <alignment vertical="center" wrapText="1"/>
    </xf>
    <xf numFmtId="0" fontId="3" fillId="0" borderId="1" xfId="3" applyFont="1" applyFill="1" applyBorder="1" applyAlignment="1">
      <alignment horizontal="center" vertical="center" wrapText="1"/>
    </xf>
    <xf numFmtId="0" fontId="4" fillId="0" borderId="1" xfId="0" applyFont="1" applyFill="1" applyBorder="1" applyAlignment="1">
      <alignment horizontal="center" vertical="top" wrapText="1"/>
    </xf>
    <xf numFmtId="0" fontId="3" fillId="0" borderId="1" xfId="0" applyFont="1" applyFill="1" applyBorder="1" applyAlignment="1">
      <alignment horizontal="justify" vertical="top" wrapText="1"/>
    </xf>
    <xf numFmtId="0" fontId="4" fillId="0" borderId="1" xfId="0" applyFont="1" applyFill="1" applyBorder="1" applyAlignment="1">
      <alignment horizontal="center" wrapText="1"/>
    </xf>
    <xf numFmtId="0" fontId="4" fillId="0" borderId="1" xfId="0" applyFont="1" applyFill="1" applyBorder="1" applyAlignment="1">
      <alignment horizontal="justify" vertical="top" wrapText="1"/>
    </xf>
    <xf numFmtId="0" fontId="5" fillId="0" borderId="1" xfId="0" applyFont="1" applyFill="1" applyBorder="1" applyAlignment="1">
      <alignment horizontal="justify" vertical="top" wrapText="1"/>
    </xf>
    <xf numFmtId="0" fontId="4" fillId="0" borderId="1" xfId="0" applyFont="1" applyFill="1" applyBorder="1" applyAlignment="1">
      <alignment horizontal="justify" wrapText="1"/>
    </xf>
    <xf numFmtId="0" fontId="5" fillId="0" borderId="1" xfId="0" applyFont="1" applyFill="1" applyBorder="1" applyAlignment="1">
      <alignment horizontal="center" vertical="top" wrapText="1"/>
    </xf>
    <xf numFmtId="0" fontId="4" fillId="0" borderId="1" xfId="0" applyFont="1" applyFill="1" applyBorder="1" applyAlignment="1">
      <alignment horizontal="right" wrapText="1"/>
    </xf>
    <xf numFmtId="0" fontId="4" fillId="0" borderId="1" xfId="0" applyFont="1" applyFill="1" applyBorder="1" applyAlignment="1">
      <alignment horizontal="right" vertical="top" wrapText="1"/>
    </xf>
    <xf numFmtId="1" fontId="4" fillId="0" borderId="1" xfId="0" applyNumberFormat="1" applyFont="1" applyFill="1" applyBorder="1" applyAlignment="1">
      <alignment horizontal="right" vertical="top" wrapText="1"/>
    </xf>
    <xf numFmtId="0" fontId="5"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1" fontId="4" fillId="0" borderId="1" xfId="0" applyNumberFormat="1" applyFont="1" applyFill="1" applyBorder="1" applyAlignment="1">
      <alignment horizontal="center" vertical="top" wrapText="1"/>
    </xf>
    <xf numFmtId="1" fontId="5"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justify" vertical="top" wrapText="1"/>
    </xf>
    <xf numFmtId="0" fontId="3" fillId="0" borderId="1" xfId="0" applyFont="1" applyBorder="1" applyAlignment="1">
      <alignment horizontal="justify" vertical="top" wrapText="1"/>
    </xf>
    <xf numFmtId="0" fontId="4" fillId="0" borderId="1" xfId="0" applyNumberFormat="1" applyFont="1" applyBorder="1" applyAlignment="1">
      <alignment horizontal="justify" vertical="top"/>
    </xf>
    <xf numFmtId="0" fontId="4" fillId="0" borderId="1" xfId="0" applyFont="1" applyBorder="1"/>
    <xf numFmtId="0" fontId="4" fillId="0" borderId="1" xfId="0" applyFont="1" applyBorder="1" applyAlignment="1">
      <alignment horizontal="center" vertical="top"/>
    </xf>
    <xf numFmtId="0" fontId="3" fillId="0" borderId="1" xfId="0" applyFont="1" applyBorder="1"/>
    <xf numFmtId="0" fontId="4" fillId="0" borderId="1" xfId="0" applyFont="1" applyBorder="1" applyAlignment="1">
      <alignment horizontal="left" vertical="top"/>
    </xf>
    <xf numFmtId="0" fontId="4" fillId="0" borderId="1" xfId="0" applyFont="1" applyBorder="1" applyAlignment="1">
      <alignment horizontal="justify" vertical="top" wrapText="1"/>
    </xf>
    <xf numFmtId="0" fontId="3" fillId="0" borderId="2" xfId="3" applyFont="1" applyFill="1" applyBorder="1" applyAlignment="1">
      <alignment vertical="center" wrapText="1"/>
    </xf>
    <xf numFmtId="0" fontId="3" fillId="0" borderId="1" xfId="3" applyFont="1" applyFill="1" applyBorder="1" applyAlignment="1">
      <alignment vertical="center" wrapText="1"/>
    </xf>
    <xf numFmtId="0" fontId="4" fillId="0" borderId="1" xfId="0"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right" vertical="center" wrapText="1"/>
    </xf>
    <xf numFmtId="2" fontId="5" fillId="0" borderId="1" xfId="0" applyNumberFormat="1" applyFont="1" applyFill="1" applyBorder="1" applyAlignment="1">
      <alignment vertical="center" wrapText="1"/>
    </xf>
    <xf numFmtId="2" fontId="5"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5"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4" fillId="0" borderId="1" xfId="0" applyFont="1" applyBorder="1" applyAlignment="1">
      <alignment horizontal="right" vertical="center"/>
    </xf>
    <xf numFmtId="164" fontId="4" fillId="0" borderId="1" xfId="2" applyNumberFormat="1" applyFont="1" applyFill="1" applyBorder="1" applyAlignment="1" applyProtection="1">
      <alignment vertical="center"/>
    </xf>
    <xf numFmtId="0" fontId="4" fillId="0" borderId="0" xfId="0" applyFont="1" applyFill="1" applyBorder="1" applyAlignment="1">
      <alignment horizontal="center" vertical="center" wrapText="1"/>
    </xf>
    <xf numFmtId="0" fontId="5" fillId="0" borderId="1" xfId="3" applyFont="1" applyFill="1" applyBorder="1" applyAlignment="1">
      <alignment vertical="center" wrapText="1"/>
    </xf>
    <xf numFmtId="0" fontId="5" fillId="0" borderId="1" xfId="3" applyFont="1" applyFill="1" applyBorder="1" applyAlignment="1">
      <alignment horizontal="center" vertical="center" wrapText="1"/>
    </xf>
    <xf numFmtId="2" fontId="5" fillId="0" borderId="1" xfId="3" applyNumberFormat="1" applyFont="1" applyFill="1" applyBorder="1" applyAlignment="1">
      <alignment vertical="center" wrapText="1"/>
    </xf>
    <xf numFmtId="0" fontId="3" fillId="0" borderId="1" xfId="3" applyFont="1" applyFill="1" applyBorder="1" applyAlignment="1">
      <alignment horizontal="center" vertical="center" wrapText="1"/>
    </xf>
  </cellXfs>
  <cellStyles count="4">
    <cellStyle name="0,0_x000d_&#10;NA_x000d_&#10;" xfId="1"/>
    <cellStyle name="Comma" xfId="2" builtinId="3"/>
    <cellStyle name="Normal" xfId="0" builtinId="0"/>
    <cellStyle name="Normal 10"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oumya\Downloads\Est-Electrical-Int-R-1VODAVATHOOR.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ate analysis (2)"/>
      <sheetName val="Summary"/>
      <sheetName val="Internal BOQ"/>
      <sheetName val="rate analysis"/>
    </sheetNames>
    <sheetDataSet>
      <sheetData sheetId="0">
        <row r="1">
          <cell r="A1" t="str">
            <v>ANALYSIS OF RATES - ELECTRICAL</v>
          </cell>
        </row>
        <row r="2">
          <cell r="A2" t="str">
            <v>SCHEDULE OF QUANTITIES FOR SUPPLY, ERECTION, TESTING AND COMMISSIONING OF ELECTRICAL WORKS FOR PROPOSED ESIC DISPENSARY AT  VODAVATHOOR, KERALA.</v>
          </cell>
        </row>
        <row r="3">
          <cell r="A3" t="str">
            <v>S. NO.</v>
          </cell>
          <cell r="B3" t="str">
            <v xml:space="preserve">ITEM </v>
          </cell>
          <cell r="C3" t="str">
            <v>QTY</v>
          </cell>
          <cell r="D3" t="str">
            <v>UNIT</v>
          </cell>
          <cell r="E3" t="str">
            <v xml:space="preserve">RATE </v>
          </cell>
          <cell r="F3" t="str">
            <v>AMOUNT</v>
          </cell>
          <cell r="G3" t="str">
            <v>DSR ITEM REF.</v>
          </cell>
        </row>
        <row r="5">
          <cell r="A5" t="str">
            <v>NS-INEL-1</v>
          </cell>
          <cell r="B5" t="str">
            <v>20 Amps 3 pin socket outlet controlled by DP ELCB (30 mA)</v>
          </cell>
          <cell r="F5">
            <v>2800</v>
          </cell>
        </row>
        <row r="6">
          <cell r="B6" t="str">
            <v>Less rebate @30%</v>
          </cell>
          <cell r="F6">
            <v>-840</v>
          </cell>
        </row>
        <row r="7">
          <cell r="B7" t="str">
            <v>sub total</v>
          </cell>
          <cell r="F7">
            <v>1960</v>
          </cell>
        </row>
        <row r="8">
          <cell r="B8" t="str">
            <v>Price inclusive of excise duty @ 12.36%</v>
          </cell>
          <cell r="F8">
            <v>2202.2559999999999</v>
          </cell>
        </row>
        <row r="9">
          <cell r="B9" t="str">
            <v>Price inclusive of sales tax @ 12.5%</v>
          </cell>
          <cell r="F9">
            <v>2477.538</v>
          </cell>
        </row>
        <row r="10">
          <cell r="B10" t="str">
            <v>Incl. packing and forwarding @2%</v>
          </cell>
          <cell r="F10">
            <v>2527.0887600000001</v>
          </cell>
        </row>
        <row r="11">
          <cell r="B11" t="str">
            <v>Incl.overhead and profit @ 10%</v>
          </cell>
          <cell r="F11">
            <v>2779.7976360000002</v>
          </cell>
        </row>
        <row r="12">
          <cell r="B12" t="str">
            <v>labor</v>
          </cell>
          <cell r="C12">
            <v>1</v>
          </cell>
          <cell r="D12" t="str">
            <v>Job</v>
          </cell>
          <cell r="E12">
            <v>100</v>
          </cell>
          <cell r="F12">
            <v>100</v>
          </cell>
        </row>
        <row r="13">
          <cell r="B13" t="str">
            <v>Amount</v>
          </cell>
          <cell r="F13">
            <v>2879.7976360000002</v>
          </cell>
        </row>
        <row r="15">
          <cell r="A15" t="str">
            <v>NS-INEL-6</v>
          </cell>
          <cell r="B15" t="str">
            <v>LT Cables</v>
          </cell>
        </row>
        <row r="16">
          <cell r="B16" t="str">
            <v>Supply, laying and testing of undernoted sizes of aluminium conductor PVC insulated PVC sheathed &amp; sleeved armoured and overall PVC sleeved 1.1 KV grade power distribution cables conforming to relevant IS code and as per specification in ground (in existing trenches) through pipe or on wall / racks cable trays including dressing and clamping the cable with MS zinc passivated clamps etc. as required.</v>
          </cell>
        </row>
        <row r="17">
          <cell r="A17" t="str">
            <v>NS-INEL-6A</v>
          </cell>
          <cell r="B17" t="str">
            <v xml:space="preserve">3.5 X 300 SQ.MM </v>
          </cell>
          <cell r="C17">
            <v>1</v>
          </cell>
          <cell r="D17" t="str">
            <v>M</v>
          </cell>
          <cell r="E17">
            <v>1130</v>
          </cell>
          <cell r="F17">
            <v>1130</v>
          </cell>
          <cell r="G17" t="str">
            <v>Havells</v>
          </cell>
        </row>
        <row r="18">
          <cell r="B18" t="str">
            <v>Less rebate @30%</v>
          </cell>
          <cell r="F18">
            <v>-339</v>
          </cell>
        </row>
        <row r="19">
          <cell r="B19" t="str">
            <v>sub total</v>
          </cell>
          <cell r="F19">
            <v>791</v>
          </cell>
        </row>
        <row r="20">
          <cell r="B20" t="str">
            <v>Price inclusive of excise duty @ 12.36%</v>
          </cell>
          <cell r="F20">
            <v>888.7675999999999</v>
          </cell>
        </row>
        <row r="21">
          <cell r="B21" t="str">
            <v>Price inclusive of sales tax @ 12.5%</v>
          </cell>
          <cell r="F21">
            <v>999.86354999999992</v>
          </cell>
        </row>
        <row r="22">
          <cell r="B22" t="str">
            <v>Incl. packing and forwarding @2%</v>
          </cell>
          <cell r="F22">
            <v>1019.860821</v>
          </cell>
        </row>
        <row r="23">
          <cell r="B23" t="str">
            <v>Incl.overhead and profit @ 10%</v>
          </cell>
          <cell r="F23">
            <v>1121.8469031</v>
          </cell>
        </row>
        <row r="24">
          <cell r="B24" t="str">
            <v>labor</v>
          </cell>
          <cell r="C24">
            <v>1</v>
          </cell>
          <cell r="D24" t="str">
            <v>Job</v>
          </cell>
          <cell r="E24">
            <v>100</v>
          </cell>
          <cell r="F24">
            <v>100</v>
          </cell>
        </row>
        <row r="25">
          <cell r="B25" t="str">
            <v>Amount</v>
          </cell>
          <cell r="F25">
            <v>1221.8469031</v>
          </cell>
        </row>
        <row r="27">
          <cell r="A27" t="str">
            <v>NS-INEL-6B</v>
          </cell>
          <cell r="B27" t="str">
            <v xml:space="preserve">3.5 X 240 SQ.MM </v>
          </cell>
          <cell r="C27">
            <v>1</v>
          </cell>
          <cell r="D27" t="str">
            <v>M</v>
          </cell>
          <cell r="E27">
            <v>930</v>
          </cell>
          <cell r="F27">
            <v>930</v>
          </cell>
          <cell r="G27" t="str">
            <v>Havells</v>
          </cell>
        </row>
        <row r="28">
          <cell r="B28" t="str">
            <v>Less rebate @30%</v>
          </cell>
          <cell r="F28">
            <v>-279</v>
          </cell>
        </row>
        <row r="29">
          <cell r="B29" t="str">
            <v>sub total</v>
          </cell>
          <cell r="F29">
            <v>651</v>
          </cell>
        </row>
        <row r="30">
          <cell r="B30" t="str">
            <v>Price inclusive of excise duty @ 12.36%</v>
          </cell>
          <cell r="F30">
            <v>731.46359999999993</v>
          </cell>
        </row>
        <row r="31">
          <cell r="B31" t="str">
            <v>Price inclusive of sales tax @ 12.5%</v>
          </cell>
          <cell r="F31">
            <v>822.89654999999993</v>
          </cell>
        </row>
        <row r="32">
          <cell r="B32" t="str">
            <v>Incl. packing and forwarding @2%</v>
          </cell>
          <cell r="F32">
            <v>839.35448099999996</v>
          </cell>
        </row>
        <row r="33">
          <cell r="B33" t="str">
            <v>Incl.overhead and profit @ 10%</v>
          </cell>
          <cell r="F33">
            <v>923.28992909999999</v>
          </cell>
        </row>
        <row r="34">
          <cell r="B34" t="str">
            <v>labor</v>
          </cell>
          <cell r="C34">
            <v>1</v>
          </cell>
          <cell r="D34" t="str">
            <v>Job</v>
          </cell>
          <cell r="E34">
            <v>100</v>
          </cell>
          <cell r="F34">
            <v>100</v>
          </cell>
        </row>
        <row r="35">
          <cell r="B35" t="str">
            <v>Amount</v>
          </cell>
          <cell r="F35">
            <v>1023.2899291</v>
          </cell>
        </row>
        <row r="37">
          <cell r="A37" t="str">
            <v>NS-INEL-6C</v>
          </cell>
          <cell r="B37" t="str">
            <v xml:space="preserve">3.5 X 185 SQ.MM </v>
          </cell>
          <cell r="C37">
            <v>1</v>
          </cell>
          <cell r="D37" t="str">
            <v>M</v>
          </cell>
          <cell r="E37">
            <v>740</v>
          </cell>
          <cell r="F37">
            <v>740</v>
          </cell>
          <cell r="G37" t="str">
            <v>Havells</v>
          </cell>
        </row>
        <row r="38">
          <cell r="B38" t="str">
            <v>Less rebate @30%</v>
          </cell>
          <cell r="F38">
            <v>-222</v>
          </cell>
        </row>
        <row r="39">
          <cell r="B39" t="str">
            <v>sub total</v>
          </cell>
          <cell r="F39">
            <v>518</v>
          </cell>
        </row>
        <row r="40">
          <cell r="B40" t="str">
            <v>Price inclusive of excise duty @ 12.36%</v>
          </cell>
          <cell r="F40">
            <v>582.02479999999991</v>
          </cell>
        </row>
        <row r="41">
          <cell r="B41" t="str">
            <v>Price inclusive of sales tax @ 12.5%</v>
          </cell>
          <cell r="F41">
            <v>654.77789999999993</v>
          </cell>
        </row>
        <row r="42">
          <cell r="B42" t="str">
            <v>Incl. packing and forwarding @2%</v>
          </cell>
          <cell r="F42">
            <v>667.87345799999991</v>
          </cell>
        </row>
        <row r="43">
          <cell r="B43" t="str">
            <v>Incl.overhead and profit @ 10%</v>
          </cell>
          <cell r="F43">
            <v>734.66080379999994</v>
          </cell>
        </row>
        <row r="44">
          <cell r="B44" t="str">
            <v>labor</v>
          </cell>
          <cell r="C44">
            <v>1</v>
          </cell>
          <cell r="D44" t="str">
            <v>Job</v>
          </cell>
          <cell r="E44">
            <v>100</v>
          </cell>
          <cell r="F44">
            <v>100</v>
          </cell>
        </row>
        <row r="45">
          <cell r="B45" t="str">
            <v>Amount</v>
          </cell>
          <cell r="F45">
            <v>834.66080379999994</v>
          </cell>
        </row>
        <row r="47">
          <cell r="A47" t="str">
            <v>NS-INEL-6D</v>
          </cell>
          <cell r="B47" t="str">
            <v xml:space="preserve">3.5 X 150 SQ.MM </v>
          </cell>
          <cell r="C47">
            <v>1</v>
          </cell>
          <cell r="D47" t="str">
            <v>M</v>
          </cell>
          <cell r="E47">
            <v>590</v>
          </cell>
          <cell r="F47">
            <v>590</v>
          </cell>
          <cell r="G47" t="str">
            <v>Havells</v>
          </cell>
        </row>
        <row r="48">
          <cell r="B48" t="str">
            <v>Less rebate @30%</v>
          </cell>
          <cell r="F48">
            <v>-177</v>
          </cell>
        </row>
        <row r="49">
          <cell r="B49" t="str">
            <v>sub total</v>
          </cell>
          <cell r="F49">
            <v>413</v>
          </cell>
        </row>
        <row r="50">
          <cell r="B50" t="str">
            <v>Price inclusive of Excise duty @ 12.36%</v>
          </cell>
          <cell r="F50">
            <v>464.04679999999996</v>
          </cell>
        </row>
        <row r="51">
          <cell r="B51" t="str">
            <v>Price inclusive of sales tax @ 12.5%</v>
          </cell>
          <cell r="F51">
            <v>522.05264999999997</v>
          </cell>
        </row>
        <row r="52">
          <cell r="B52" t="str">
            <v>Incl. packing and forwarding @2%</v>
          </cell>
          <cell r="F52">
            <v>532.49370299999998</v>
          </cell>
        </row>
        <row r="53">
          <cell r="B53" t="str">
            <v>Incl.overhead and profit @ 10%</v>
          </cell>
          <cell r="F53">
            <v>585.74307329999999</v>
          </cell>
        </row>
        <row r="54">
          <cell r="B54" t="str">
            <v>labor</v>
          </cell>
          <cell r="C54">
            <v>1</v>
          </cell>
          <cell r="D54" t="str">
            <v>Job</v>
          </cell>
          <cell r="E54">
            <v>100</v>
          </cell>
          <cell r="F54">
            <v>100</v>
          </cell>
        </row>
        <row r="55">
          <cell r="B55" t="str">
            <v>Amount</v>
          </cell>
          <cell r="F55">
            <v>685.74307329999999</v>
          </cell>
        </row>
        <row r="57">
          <cell r="A57" t="str">
            <v>NS-INEL-6E</v>
          </cell>
          <cell r="B57" t="str">
            <v xml:space="preserve">3.5 X 120 SQ.MM </v>
          </cell>
          <cell r="C57">
            <v>1</v>
          </cell>
          <cell r="D57" t="str">
            <v>M</v>
          </cell>
          <cell r="E57">
            <v>503</v>
          </cell>
          <cell r="F57">
            <v>503</v>
          </cell>
          <cell r="G57" t="str">
            <v>Havells</v>
          </cell>
        </row>
        <row r="58">
          <cell r="B58" t="str">
            <v>Less rebate @30%</v>
          </cell>
          <cell r="F58">
            <v>-150.9</v>
          </cell>
        </row>
        <row r="59">
          <cell r="B59" t="str">
            <v>sub total</v>
          </cell>
          <cell r="F59">
            <v>352.1</v>
          </cell>
        </row>
        <row r="60">
          <cell r="B60" t="str">
            <v>Price inclusive of Excise duty @ 12.36%</v>
          </cell>
          <cell r="F60">
            <v>395.61955999999998</v>
          </cell>
        </row>
        <row r="61">
          <cell r="B61" t="str">
            <v>Price inclusive of sales tax @ 12.5%</v>
          </cell>
          <cell r="F61">
            <v>445.07200499999999</v>
          </cell>
        </row>
        <row r="62">
          <cell r="B62" t="str">
            <v>Incl. packing and forwarding @2%</v>
          </cell>
          <cell r="F62">
            <v>453.97344509999999</v>
          </cell>
        </row>
        <row r="63">
          <cell r="B63" t="str">
            <v>Incl.overhead and profit @ 10%</v>
          </cell>
          <cell r="F63">
            <v>499.37078961000003</v>
          </cell>
        </row>
        <row r="64">
          <cell r="B64" t="str">
            <v>labor</v>
          </cell>
          <cell r="C64">
            <v>1</v>
          </cell>
          <cell r="D64" t="str">
            <v>Job</v>
          </cell>
          <cell r="E64">
            <v>100</v>
          </cell>
          <cell r="F64">
            <v>100</v>
          </cell>
        </row>
        <row r="65">
          <cell r="B65" t="str">
            <v>Amount</v>
          </cell>
          <cell r="F65">
            <v>599.37078960999997</v>
          </cell>
        </row>
        <row r="67">
          <cell r="A67" t="str">
            <v>NS-INEL-6F</v>
          </cell>
          <cell r="B67" t="str">
            <v xml:space="preserve">3.5 X 95 SQ.MM </v>
          </cell>
          <cell r="C67">
            <v>1</v>
          </cell>
          <cell r="D67" t="str">
            <v>M</v>
          </cell>
          <cell r="E67">
            <v>411</v>
          </cell>
          <cell r="F67">
            <v>411</v>
          </cell>
          <cell r="G67" t="str">
            <v>Havells</v>
          </cell>
        </row>
        <row r="68">
          <cell r="B68" t="str">
            <v>Less rebate @30%</v>
          </cell>
          <cell r="F68">
            <v>-123.3</v>
          </cell>
        </row>
        <row r="69">
          <cell r="B69" t="str">
            <v>sub total</v>
          </cell>
          <cell r="F69">
            <v>287.7</v>
          </cell>
        </row>
        <row r="70">
          <cell r="B70" t="str">
            <v>Price inclusive of Excise duty @ 12.36%</v>
          </cell>
          <cell r="F70">
            <v>323.25971999999996</v>
          </cell>
        </row>
        <row r="71">
          <cell r="B71" t="str">
            <v>Price inclusive of sales tax @ 12.5%</v>
          </cell>
          <cell r="F71">
            <v>363.66718499999996</v>
          </cell>
        </row>
        <row r="72">
          <cell r="B72" t="str">
            <v>Incl. packing and forwarding @2%</v>
          </cell>
          <cell r="F72">
            <v>370.94052869999996</v>
          </cell>
        </row>
        <row r="73">
          <cell r="B73" t="str">
            <v>Incl.overhead and profit @ 10%</v>
          </cell>
          <cell r="F73">
            <v>408.03458157</v>
          </cell>
        </row>
        <row r="74">
          <cell r="B74" t="str">
            <v>labor</v>
          </cell>
          <cell r="C74">
            <v>1</v>
          </cell>
          <cell r="D74" t="str">
            <v>Job</v>
          </cell>
          <cell r="E74">
            <v>100</v>
          </cell>
          <cell r="F74">
            <v>100</v>
          </cell>
        </row>
        <row r="75">
          <cell r="B75" t="str">
            <v>Amount</v>
          </cell>
          <cell r="F75">
            <v>508.03458157</v>
          </cell>
        </row>
        <row r="77">
          <cell r="A77" t="str">
            <v>NS-INEL-6G</v>
          </cell>
          <cell r="B77" t="str">
            <v xml:space="preserve">3.5 X 70 SQ.MM </v>
          </cell>
          <cell r="C77">
            <v>1</v>
          </cell>
          <cell r="D77" t="str">
            <v>M</v>
          </cell>
          <cell r="E77">
            <v>335</v>
          </cell>
          <cell r="F77">
            <v>335</v>
          </cell>
          <cell r="G77" t="str">
            <v>Havells</v>
          </cell>
        </row>
        <row r="78">
          <cell r="B78" t="str">
            <v>Less rebate @30%</v>
          </cell>
          <cell r="F78">
            <v>-100.5</v>
          </cell>
        </row>
        <row r="79">
          <cell r="B79" t="str">
            <v>sub total</v>
          </cell>
          <cell r="F79">
            <v>234.5</v>
          </cell>
        </row>
        <row r="80">
          <cell r="B80" t="str">
            <v>Price inclusive of Excise duty @ 12.36%</v>
          </cell>
          <cell r="F80">
            <v>263.48419999999999</v>
          </cell>
        </row>
        <row r="81">
          <cell r="B81" t="str">
            <v>Price inclusive of sales tax @ 12.5%</v>
          </cell>
          <cell r="F81">
            <v>296.41972499999997</v>
          </cell>
        </row>
        <row r="82">
          <cell r="B82" t="str">
            <v>Incl. packing and forwarding @2%</v>
          </cell>
          <cell r="F82">
            <v>302.3481195</v>
          </cell>
        </row>
        <row r="83">
          <cell r="B83" t="str">
            <v>Incl.overhead and profit @ 10%</v>
          </cell>
          <cell r="F83">
            <v>332.58293145000005</v>
          </cell>
        </row>
        <row r="84">
          <cell r="B84" t="str">
            <v>labor</v>
          </cell>
          <cell r="C84">
            <v>1</v>
          </cell>
          <cell r="D84" t="str">
            <v>Job</v>
          </cell>
          <cell r="E84">
            <v>100</v>
          </cell>
          <cell r="F84">
            <v>100</v>
          </cell>
        </row>
        <row r="85">
          <cell r="B85" t="str">
            <v>Amount</v>
          </cell>
          <cell r="F85">
            <v>432.58293145000005</v>
          </cell>
        </row>
        <row r="87">
          <cell r="A87" t="str">
            <v>NS-INEL-6H</v>
          </cell>
          <cell r="B87" t="str">
            <v xml:space="preserve">3.5 X 50 SQ.MM </v>
          </cell>
          <cell r="C87">
            <v>1</v>
          </cell>
          <cell r="D87" t="str">
            <v>M</v>
          </cell>
          <cell r="E87">
            <v>240</v>
          </cell>
          <cell r="F87">
            <v>240</v>
          </cell>
          <cell r="G87" t="str">
            <v>Havells</v>
          </cell>
        </row>
        <row r="88">
          <cell r="B88" t="str">
            <v>Less rebate @30%</v>
          </cell>
          <cell r="F88">
            <v>-72</v>
          </cell>
        </row>
        <row r="89">
          <cell r="B89" t="str">
            <v>sub total</v>
          </cell>
          <cell r="F89">
            <v>168</v>
          </cell>
        </row>
        <row r="90">
          <cell r="B90" t="str">
            <v>Price inclusive of Excise duty @ 12.36%</v>
          </cell>
          <cell r="F90">
            <v>188.76479999999998</v>
          </cell>
        </row>
        <row r="91">
          <cell r="B91" t="str">
            <v>Price inclusive of sales tax @ 12.5%</v>
          </cell>
          <cell r="F91">
            <v>212.36039999999997</v>
          </cell>
        </row>
        <row r="92">
          <cell r="B92" t="str">
            <v>Incl. packing and forwarding @2%</v>
          </cell>
          <cell r="F92">
            <v>216.60760799999997</v>
          </cell>
        </row>
        <row r="93">
          <cell r="B93" t="str">
            <v>Incl.overhead and profit @ 10%</v>
          </cell>
          <cell r="F93">
            <v>238.26836879999999</v>
          </cell>
        </row>
        <row r="94">
          <cell r="B94" t="str">
            <v>labor</v>
          </cell>
          <cell r="C94">
            <v>1</v>
          </cell>
          <cell r="D94" t="str">
            <v>Job</v>
          </cell>
          <cell r="E94">
            <v>100</v>
          </cell>
          <cell r="F94">
            <v>100</v>
          </cell>
        </row>
        <row r="95">
          <cell r="B95" t="str">
            <v>Amount</v>
          </cell>
          <cell r="F95">
            <v>338.26836879999996</v>
          </cell>
        </row>
        <row r="97">
          <cell r="A97" t="str">
            <v>NS-INEL-6I</v>
          </cell>
          <cell r="B97" t="str">
            <v xml:space="preserve">3.5 X 35 SQ.MM </v>
          </cell>
          <cell r="C97">
            <v>1</v>
          </cell>
          <cell r="D97" t="str">
            <v>M</v>
          </cell>
          <cell r="E97">
            <v>185</v>
          </cell>
          <cell r="F97">
            <v>185</v>
          </cell>
          <cell r="G97" t="str">
            <v>Havells</v>
          </cell>
        </row>
        <row r="98">
          <cell r="B98" t="str">
            <v>Less rebate @30%</v>
          </cell>
          <cell r="F98">
            <v>-55.5</v>
          </cell>
        </row>
        <row r="99">
          <cell r="B99" t="str">
            <v>sub total</v>
          </cell>
          <cell r="F99">
            <v>129.5</v>
          </cell>
        </row>
        <row r="100">
          <cell r="B100" t="str">
            <v>Price inclusive of Excise duty @ 12.36%</v>
          </cell>
          <cell r="F100">
            <v>145.50619999999998</v>
          </cell>
        </row>
        <row r="101">
          <cell r="B101" t="str">
            <v>Price inclusive of sales tax @ 12.5%</v>
          </cell>
          <cell r="F101">
            <v>163.69447499999998</v>
          </cell>
        </row>
        <row r="102">
          <cell r="B102" t="str">
            <v>Incl. packing and forwarding @2%</v>
          </cell>
          <cell r="F102">
            <v>166.96836449999998</v>
          </cell>
        </row>
        <row r="103">
          <cell r="B103" t="str">
            <v>Incl.overhead and profit @ 10%</v>
          </cell>
          <cell r="F103">
            <v>183.66520094999998</v>
          </cell>
        </row>
        <row r="104">
          <cell r="B104" t="str">
            <v>labor</v>
          </cell>
          <cell r="C104">
            <v>1</v>
          </cell>
          <cell r="D104" t="str">
            <v>Job</v>
          </cell>
          <cell r="E104">
            <v>100</v>
          </cell>
          <cell r="F104">
            <v>100</v>
          </cell>
        </row>
        <row r="105">
          <cell r="B105" t="str">
            <v>Amount</v>
          </cell>
          <cell r="F105">
            <v>283.66520094999998</v>
          </cell>
        </row>
        <row r="107">
          <cell r="A107" t="str">
            <v>NS-INEL-6J</v>
          </cell>
          <cell r="B107" t="str">
            <v xml:space="preserve">4.0 X 25 SQ.MM </v>
          </cell>
          <cell r="C107">
            <v>1</v>
          </cell>
          <cell r="D107" t="str">
            <v>M</v>
          </cell>
          <cell r="E107">
            <v>163</v>
          </cell>
          <cell r="F107">
            <v>163</v>
          </cell>
          <cell r="G107" t="str">
            <v>Havells</v>
          </cell>
        </row>
        <row r="108">
          <cell r="B108" t="str">
            <v>Less rebate @30%</v>
          </cell>
          <cell r="F108">
            <v>-48.9</v>
          </cell>
        </row>
        <row r="109">
          <cell r="B109" t="str">
            <v>sub total</v>
          </cell>
          <cell r="F109">
            <v>114.1</v>
          </cell>
        </row>
        <row r="110">
          <cell r="B110" t="str">
            <v>Price inclusive of Excise duty @ 12.36%</v>
          </cell>
          <cell r="F110">
            <v>128.20275999999998</v>
          </cell>
        </row>
        <row r="111">
          <cell r="B111" t="str">
            <v>Price inclusive of sales tax @ 12.5%</v>
          </cell>
          <cell r="F111">
            <v>144.22810499999997</v>
          </cell>
        </row>
        <row r="112">
          <cell r="B112" t="str">
            <v>Incl. packing and forwarding @2%</v>
          </cell>
          <cell r="F112">
            <v>147.11266709999998</v>
          </cell>
        </row>
        <row r="113">
          <cell r="B113" t="str">
            <v>Incl.overhead and profit @ 10%</v>
          </cell>
          <cell r="F113">
            <v>161.82393381</v>
          </cell>
        </row>
        <row r="114">
          <cell r="B114" t="str">
            <v>labor</v>
          </cell>
          <cell r="C114">
            <v>1</v>
          </cell>
          <cell r="D114" t="str">
            <v>Job</v>
          </cell>
          <cell r="E114">
            <v>50</v>
          </cell>
          <cell r="F114">
            <v>50</v>
          </cell>
        </row>
        <row r="115">
          <cell r="B115" t="str">
            <v>Amount</v>
          </cell>
          <cell r="F115">
            <v>211.82393381</v>
          </cell>
        </row>
        <row r="117">
          <cell r="A117" t="str">
            <v>NS-INEL-6K</v>
          </cell>
          <cell r="B117" t="str">
            <v xml:space="preserve">4.0 X 16 SQ.MM </v>
          </cell>
          <cell r="C117">
            <v>1</v>
          </cell>
          <cell r="D117" t="str">
            <v>M</v>
          </cell>
          <cell r="E117">
            <v>135</v>
          </cell>
          <cell r="F117">
            <v>135</v>
          </cell>
          <cell r="G117" t="str">
            <v>Havells</v>
          </cell>
        </row>
        <row r="118">
          <cell r="B118" t="str">
            <v>Less rebate @30%</v>
          </cell>
          <cell r="F118">
            <v>-40.5</v>
          </cell>
        </row>
        <row r="119">
          <cell r="B119" t="str">
            <v>sub total</v>
          </cell>
          <cell r="F119">
            <v>94.5</v>
          </cell>
        </row>
        <row r="120">
          <cell r="B120" t="str">
            <v>Price inclusive of Excise duty @ 12.36%</v>
          </cell>
          <cell r="F120">
            <v>106.1802</v>
          </cell>
        </row>
        <row r="121">
          <cell r="B121" t="str">
            <v>Price inclusive of sales tax @ 12.5%</v>
          </cell>
          <cell r="F121">
            <v>119.452725</v>
          </cell>
        </row>
        <row r="122">
          <cell r="B122" t="str">
            <v>Incl. packing and forwarding @2%</v>
          </cell>
          <cell r="F122">
            <v>121.8417795</v>
          </cell>
        </row>
        <row r="123">
          <cell r="B123" t="str">
            <v>Incl.overhead and profit @ 10%</v>
          </cell>
          <cell r="F123">
            <v>134.02595745000002</v>
          </cell>
        </row>
        <row r="124">
          <cell r="B124" t="str">
            <v>labor</v>
          </cell>
          <cell r="C124">
            <v>1</v>
          </cell>
          <cell r="D124" t="str">
            <v>Job</v>
          </cell>
          <cell r="E124">
            <v>50</v>
          </cell>
          <cell r="F124">
            <v>50</v>
          </cell>
        </row>
        <row r="125">
          <cell r="B125" t="str">
            <v>Amount</v>
          </cell>
          <cell r="F125">
            <v>184.02595745000002</v>
          </cell>
        </row>
        <row r="127">
          <cell r="A127" t="str">
            <v>NS-INEL-6L</v>
          </cell>
          <cell r="B127" t="str">
            <v xml:space="preserve">4.0 X 10 SQ.MM </v>
          </cell>
          <cell r="C127">
            <v>1</v>
          </cell>
          <cell r="D127" t="str">
            <v>M</v>
          </cell>
          <cell r="E127">
            <v>120</v>
          </cell>
          <cell r="F127">
            <v>120</v>
          </cell>
          <cell r="G127" t="str">
            <v>Havells</v>
          </cell>
        </row>
        <row r="128">
          <cell r="B128" t="str">
            <v>Less rebate @30%</v>
          </cell>
          <cell r="F128">
            <v>-36</v>
          </cell>
        </row>
        <row r="129">
          <cell r="B129" t="str">
            <v>sub total</v>
          </cell>
          <cell r="F129">
            <v>84</v>
          </cell>
        </row>
        <row r="130">
          <cell r="B130" t="str">
            <v>Price inclusive of Excise duty @ 12.36%</v>
          </cell>
          <cell r="F130">
            <v>94.38239999999999</v>
          </cell>
        </row>
        <row r="131">
          <cell r="B131" t="str">
            <v>Price inclusive of sales tax @ 12.5%</v>
          </cell>
          <cell r="F131">
            <v>106.18019999999999</v>
          </cell>
        </row>
        <row r="132">
          <cell r="B132" t="str">
            <v>Incl. packing and forwarding @2%</v>
          </cell>
          <cell r="F132">
            <v>108.30380399999999</v>
          </cell>
        </row>
        <row r="133">
          <cell r="B133" t="str">
            <v>Incl.overhead and profit @ 10%</v>
          </cell>
          <cell r="F133">
            <v>119.1341844</v>
          </cell>
        </row>
        <row r="134">
          <cell r="B134" t="str">
            <v>labor</v>
          </cell>
          <cell r="C134">
            <v>1</v>
          </cell>
          <cell r="D134" t="str">
            <v>Job</v>
          </cell>
          <cell r="E134">
            <v>50</v>
          </cell>
          <cell r="F134">
            <v>50</v>
          </cell>
        </row>
        <row r="135">
          <cell r="B135" t="str">
            <v>Amount</v>
          </cell>
          <cell r="F135">
            <v>169.13418439999998</v>
          </cell>
        </row>
        <row r="137">
          <cell r="B137" t="str">
            <v>Supply, laying and testing of undernoted sizes of copper conductor PVC insulated PVC sheathed &amp; sleeved armoured and overall PVC sleeved 1.1 KV grade power distribution cables conforming to relevant IS code and as per specification in ground (in existing trenches) through pipe or on wall / racks cable trays including dressing and clamping the cable with MS zinc passivated clamps etc. as required.</v>
          </cell>
        </row>
        <row r="139">
          <cell r="A139" t="str">
            <v>NS-INEL-6M</v>
          </cell>
          <cell r="B139" t="str">
            <v xml:space="preserve">4.0 X 6 SQ.MM </v>
          </cell>
          <cell r="C139">
            <v>1</v>
          </cell>
          <cell r="D139" t="str">
            <v>M</v>
          </cell>
          <cell r="E139">
            <v>292</v>
          </cell>
          <cell r="F139">
            <v>292</v>
          </cell>
          <cell r="G139" t="str">
            <v>Havells</v>
          </cell>
        </row>
        <row r="140">
          <cell r="B140" t="str">
            <v>Less rebate @30%</v>
          </cell>
          <cell r="F140">
            <v>-87.6</v>
          </cell>
        </row>
        <row r="141">
          <cell r="B141" t="str">
            <v>sub total</v>
          </cell>
          <cell r="F141">
            <v>204.4</v>
          </cell>
        </row>
        <row r="142">
          <cell r="B142" t="str">
            <v>Price inclusive of Excise duty @ 12.36%</v>
          </cell>
          <cell r="F142">
            <v>229.66383999999999</v>
          </cell>
        </row>
        <row r="143">
          <cell r="B143" t="str">
            <v>Price inclusive of sales tax @ 12.5%</v>
          </cell>
          <cell r="F143">
            <v>258.37182000000001</v>
          </cell>
        </row>
        <row r="144">
          <cell r="B144" t="str">
            <v>Incl. packing and forwarding @2%</v>
          </cell>
          <cell r="F144">
            <v>263.5392564</v>
          </cell>
        </row>
        <row r="145">
          <cell r="B145" t="str">
            <v>Incl.overhead and profit @ 10%</v>
          </cell>
          <cell r="F145">
            <v>289.89318204</v>
          </cell>
        </row>
        <row r="146">
          <cell r="B146" t="str">
            <v>labor</v>
          </cell>
          <cell r="C146">
            <v>1</v>
          </cell>
          <cell r="D146" t="str">
            <v>Job</v>
          </cell>
          <cell r="E146">
            <v>50</v>
          </cell>
          <cell r="F146">
            <v>50</v>
          </cell>
        </row>
        <row r="147">
          <cell r="B147" t="str">
            <v>Amount</v>
          </cell>
          <cell r="F147">
            <v>339.89318204</v>
          </cell>
        </row>
        <row r="149">
          <cell r="A149" t="str">
            <v>NS-INEL-6N</v>
          </cell>
          <cell r="B149" t="str">
            <v xml:space="preserve">4.0 X 4 SQ.MM </v>
          </cell>
          <cell r="C149">
            <v>1</v>
          </cell>
          <cell r="D149" t="str">
            <v>M</v>
          </cell>
          <cell r="E149">
            <v>212</v>
          </cell>
          <cell r="F149">
            <v>212</v>
          </cell>
          <cell r="G149" t="str">
            <v>Havells</v>
          </cell>
        </row>
        <row r="150">
          <cell r="B150" t="str">
            <v>Less rebate @30%</v>
          </cell>
          <cell r="F150">
            <v>-63.599999999999994</v>
          </cell>
        </row>
        <row r="151">
          <cell r="B151" t="str">
            <v>sub total</v>
          </cell>
          <cell r="F151">
            <v>148.4</v>
          </cell>
        </row>
        <row r="152">
          <cell r="B152" t="str">
            <v>Price inclusive of Excise duty @ 12.36%</v>
          </cell>
          <cell r="F152">
            <v>166.74224000000001</v>
          </cell>
        </row>
        <row r="153">
          <cell r="B153" t="str">
            <v>Price inclusive of sales tax @ 12.5%</v>
          </cell>
          <cell r="F153">
            <v>187.58502000000001</v>
          </cell>
        </row>
        <row r="154">
          <cell r="B154" t="str">
            <v>Incl. packing and forwarding @2%</v>
          </cell>
          <cell r="F154">
            <v>191.33672040000002</v>
          </cell>
        </row>
        <row r="155">
          <cell r="B155" t="str">
            <v>Incl.overhead and profit @ 10%</v>
          </cell>
          <cell r="F155">
            <v>210.47039244000004</v>
          </cell>
        </row>
        <row r="156">
          <cell r="B156" t="str">
            <v>labor</v>
          </cell>
          <cell r="C156">
            <v>1</v>
          </cell>
          <cell r="D156" t="str">
            <v>Job</v>
          </cell>
          <cell r="E156">
            <v>50</v>
          </cell>
          <cell r="F156">
            <v>50</v>
          </cell>
        </row>
        <row r="157">
          <cell r="B157" t="str">
            <v>Amount</v>
          </cell>
          <cell r="F157">
            <v>260.47039244000007</v>
          </cell>
        </row>
        <row r="159">
          <cell r="A159" t="str">
            <v>NS-INEL-6O</v>
          </cell>
          <cell r="B159" t="str">
            <v xml:space="preserve">4.0 X 2.5 SQ.MM </v>
          </cell>
          <cell r="C159">
            <v>1</v>
          </cell>
          <cell r="D159" t="str">
            <v>M</v>
          </cell>
          <cell r="E159">
            <v>150</v>
          </cell>
          <cell r="F159">
            <v>150</v>
          </cell>
          <cell r="G159" t="str">
            <v>Havells</v>
          </cell>
        </row>
        <row r="160">
          <cell r="B160" t="str">
            <v>Less rebate @30%</v>
          </cell>
          <cell r="F160">
            <v>-45</v>
          </cell>
        </row>
        <row r="161">
          <cell r="B161" t="str">
            <v>sub total</v>
          </cell>
          <cell r="F161">
            <v>105</v>
          </cell>
        </row>
        <row r="162">
          <cell r="B162" t="str">
            <v>Price inclusive of Excise duty @ 12.36%</v>
          </cell>
          <cell r="F162">
            <v>117.97799999999999</v>
          </cell>
        </row>
        <row r="163">
          <cell r="B163" t="str">
            <v>Price inclusive of sales tax @ 12.5%</v>
          </cell>
          <cell r="F163">
            <v>132.72524999999999</v>
          </cell>
        </row>
        <row r="164">
          <cell r="B164" t="str">
            <v>Incl. packing and forwarding @2%</v>
          </cell>
          <cell r="F164">
            <v>135.37975499999999</v>
          </cell>
        </row>
        <row r="165">
          <cell r="B165" t="str">
            <v>Incl.overhead and profit @ 10%</v>
          </cell>
          <cell r="F165">
            <v>148.9177305</v>
          </cell>
        </row>
        <row r="166">
          <cell r="B166" t="str">
            <v>labor</v>
          </cell>
          <cell r="C166">
            <v>1</v>
          </cell>
          <cell r="D166" t="str">
            <v>Job</v>
          </cell>
          <cell r="E166">
            <v>50</v>
          </cell>
          <cell r="F166">
            <v>50</v>
          </cell>
        </row>
        <row r="167">
          <cell r="B167" t="str">
            <v>Amount</v>
          </cell>
          <cell r="F167">
            <v>198.9177305</v>
          </cell>
        </row>
        <row r="169">
          <cell r="A169" t="str">
            <v>NS-INEL-7A</v>
          </cell>
          <cell r="B169" t="str">
            <v>Telephone wiring(UNARMOURED)</v>
          </cell>
        </row>
        <row r="170">
          <cell r="B170" t="str">
            <v xml:space="preserve">0.61mm 2 pair cable </v>
          </cell>
          <cell r="C170">
            <v>1</v>
          </cell>
          <cell r="D170" t="str">
            <v>M</v>
          </cell>
          <cell r="E170">
            <v>18</v>
          </cell>
          <cell r="F170">
            <v>18</v>
          </cell>
        </row>
        <row r="171">
          <cell r="B171" t="str">
            <v>Less rebate @30%</v>
          </cell>
          <cell r="F171">
            <v>-5.3999999999999995</v>
          </cell>
        </row>
        <row r="172">
          <cell r="B172" t="str">
            <v>sub total</v>
          </cell>
          <cell r="F172">
            <v>12.600000000000001</v>
          </cell>
        </row>
        <row r="173">
          <cell r="B173" t="str">
            <v>Price inclusive of Excise duty @ 12.36%</v>
          </cell>
          <cell r="F173">
            <v>14.157360000000001</v>
          </cell>
        </row>
        <row r="174">
          <cell r="B174" t="str">
            <v>Price inclusive of sales tax @ 12.5%</v>
          </cell>
          <cell r="F174">
            <v>15.92703</v>
          </cell>
        </row>
        <row r="175">
          <cell r="B175" t="str">
            <v>Incl. packing and forwarding @2%</v>
          </cell>
          <cell r="F175">
            <v>16.245570600000001</v>
          </cell>
        </row>
        <row r="176">
          <cell r="B176" t="str">
            <v>Incl.overhead and profit @ 10%</v>
          </cell>
          <cell r="F176">
            <v>17.870127660000001</v>
          </cell>
        </row>
        <row r="177">
          <cell r="B177" t="str">
            <v>labor</v>
          </cell>
          <cell r="C177">
            <v>1</v>
          </cell>
          <cell r="D177" t="str">
            <v>M</v>
          </cell>
          <cell r="E177">
            <v>3</v>
          </cell>
          <cell r="F177">
            <v>3</v>
          </cell>
        </row>
        <row r="178">
          <cell r="B178" t="str">
            <v>Rate per meter</v>
          </cell>
          <cell r="F178">
            <v>20.870127660000001</v>
          </cell>
        </row>
        <row r="180">
          <cell r="A180" t="str">
            <v>NS-INEL-7B</v>
          </cell>
          <cell r="B180" t="str">
            <v>Telephone wiring(UNARMOURED)</v>
          </cell>
        </row>
        <row r="181">
          <cell r="B181" t="str">
            <v xml:space="preserve">0.61mm 5 pair cable </v>
          </cell>
          <cell r="C181">
            <v>1</v>
          </cell>
          <cell r="D181" t="str">
            <v>M</v>
          </cell>
          <cell r="E181">
            <v>41.57</v>
          </cell>
          <cell r="F181">
            <v>41.57</v>
          </cell>
        </row>
        <row r="182">
          <cell r="B182" t="str">
            <v>Less rebate @30%</v>
          </cell>
          <cell r="F182">
            <v>-12.471</v>
          </cell>
        </row>
        <row r="183">
          <cell r="B183" t="str">
            <v>sub total</v>
          </cell>
          <cell r="F183">
            <v>29.099</v>
          </cell>
        </row>
        <row r="184">
          <cell r="B184" t="str">
            <v>Price inclusive of Excise duty @ 12.36%</v>
          </cell>
          <cell r="F184">
            <v>32.695636399999998</v>
          </cell>
        </row>
        <row r="185">
          <cell r="B185" t="str">
            <v>Price inclusive of sales tax @ 12.5%</v>
          </cell>
          <cell r="F185">
            <v>36.782590949999999</v>
          </cell>
        </row>
        <row r="186">
          <cell r="B186" t="str">
            <v>Incl. packing and forwarding @2%</v>
          </cell>
          <cell r="F186">
            <v>37.518242768999997</v>
          </cell>
        </row>
        <row r="187">
          <cell r="B187" t="str">
            <v>Incl.overhead and profit @ 10%</v>
          </cell>
          <cell r="F187">
            <v>41.270067045899999</v>
          </cell>
        </row>
        <row r="188">
          <cell r="B188" t="str">
            <v>labor</v>
          </cell>
          <cell r="C188">
            <v>1</v>
          </cell>
          <cell r="D188" t="str">
            <v>M</v>
          </cell>
          <cell r="E188">
            <v>5</v>
          </cell>
          <cell r="F188">
            <v>5</v>
          </cell>
        </row>
        <row r="189">
          <cell r="B189" t="str">
            <v>Rate per meter</v>
          </cell>
          <cell r="F189">
            <v>46.270067045899999</v>
          </cell>
        </row>
        <row r="191">
          <cell r="A191" t="str">
            <v>NS-INEL-7C</v>
          </cell>
          <cell r="B191" t="str">
            <v>Telephone wiring(ARMOURED)</v>
          </cell>
        </row>
        <row r="192">
          <cell r="B192" t="str">
            <v xml:space="preserve">0.61mm 5 pair cable </v>
          </cell>
          <cell r="C192">
            <v>1</v>
          </cell>
          <cell r="D192" t="str">
            <v>M</v>
          </cell>
          <cell r="E192">
            <v>90.578000000000003</v>
          </cell>
          <cell r="F192">
            <v>90.578000000000003</v>
          </cell>
        </row>
        <row r="193">
          <cell r="B193" t="str">
            <v>Less rebate @30%</v>
          </cell>
          <cell r="F193">
            <v>-27.173400000000001</v>
          </cell>
        </row>
        <row r="194">
          <cell r="B194" t="str">
            <v>sub total</v>
          </cell>
          <cell r="F194">
            <v>63.404600000000002</v>
          </cell>
        </row>
        <row r="195">
          <cell r="B195" t="str">
            <v>Price inclusive of Excise duty @ 12.36%</v>
          </cell>
          <cell r="F195">
            <v>71.241408559999996</v>
          </cell>
        </row>
        <row r="196">
          <cell r="B196" t="str">
            <v>Price inclusive of sales tax @ 12.5%</v>
          </cell>
          <cell r="F196">
            <v>80.146584629999992</v>
          </cell>
        </row>
        <row r="197">
          <cell r="B197" t="str">
            <v>Incl. packing and forwarding @2%</v>
          </cell>
          <cell r="F197">
            <v>81.749516322599987</v>
          </cell>
        </row>
        <row r="198">
          <cell r="B198" t="str">
            <v>Incl.overhead and profit @ 10%</v>
          </cell>
          <cell r="F198">
            <v>89.924467954859992</v>
          </cell>
        </row>
        <row r="199">
          <cell r="B199" t="str">
            <v>labor</v>
          </cell>
          <cell r="C199">
            <v>1</v>
          </cell>
          <cell r="D199" t="str">
            <v>M</v>
          </cell>
          <cell r="E199">
            <v>6</v>
          </cell>
          <cell r="F199">
            <v>6</v>
          </cell>
        </row>
        <row r="200">
          <cell r="B200" t="str">
            <v>Rate per meter</v>
          </cell>
          <cell r="F200">
            <v>95.924467954859992</v>
          </cell>
        </row>
        <row r="202">
          <cell r="A202" t="str">
            <v>NS-INEL-7D</v>
          </cell>
          <cell r="B202" t="str">
            <v>Telephone wiring(ARMOURED)</v>
          </cell>
        </row>
        <row r="203">
          <cell r="B203" t="str">
            <v xml:space="preserve">0.61mm 10 pair cable </v>
          </cell>
          <cell r="C203">
            <v>1</v>
          </cell>
          <cell r="D203" t="str">
            <v>M</v>
          </cell>
          <cell r="E203">
            <v>132.91</v>
          </cell>
          <cell r="F203">
            <v>132.91</v>
          </cell>
        </row>
        <row r="204">
          <cell r="B204" t="str">
            <v>Less rebate @30%</v>
          </cell>
          <cell r="F204">
            <v>-39.872999999999998</v>
          </cell>
        </row>
        <row r="205">
          <cell r="B205" t="str">
            <v>sub total</v>
          </cell>
          <cell r="F205">
            <v>93.037000000000006</v>
          </cell>
        </row>
        <row r="206">
          <cell r="B206" t="str">
            <v>Price inclusive of Excise duty @ 12.36%</v>
          </cell>
          <cell r="F206">
            <v>104.5363732</v>
          </cell>
        </row>
        <row r="207">
          <cell r="B207" t="str">
            <v>Price inclusive of sales tax @ 12.5%</v>
          </cell>
          <cell r="F207">
            <v>117.60341984999999</v>
          </cell>
        </row>
        <row r="208">
          <cell r="B208" t="str">
            <v>Incl. packing and forwarding @2%</v>
          </cell>
          <cell r="F208">
            <v>119.95548824699999</v>
          </cell>
        </row>
        <row r="209">
          <cell r="B209" t="str">
            <v>Incl.overhead and profit @ 10%</v>
          </cell>
          <cell r="F209">
            <v>131.9510370717</v>
          </cell>
        </row>
        <row r="210">
          <cell r="B210" t="str">
            <v>labor</v>
          </cell>
          <cell r="C210">
            <v>1</v>
          </cell>
          <cell r="D210" t="str">
            <v>M</v>
          </cell>
          <cell r="E210">
            <v>10</v>
          </cell>
          <cell r="F210">
            <v>10</v>
          </cell>
        </row>
        <row r="211">
          <cell r="B211" t="str">
            <v>Rate per meter</v>
          </cell>
          <cell r="F211">
            <v>141.9510370717</v>
          </cell>
        </row>
        <row r="213">
          <cell r="A213" t="str">
            <v>NS-INEL-7E</v>
          </cell>
          <cell r="B213" t="str">
            <v>Telephone wiring(ARMOURED)</v>
          </cell>
        </row>
        <row r="214">
          <cell r="B214" t="str">
            <v xml:space="preserve">0.61mm 20 pair cable </v>
          </cell>
          <cell r="C214">
            <v>1</v>
          </cell>
          <cell r="D214" t="str">
            <v>M</v>
          </cell>
          <cell r="E214">
            <v>211.52</v>
          </cell>
          <cell r="F214">
            <v>211.52</v>
          </cell>
        </row>
        <row r="215">
          <cell r="B215" t="str">
            <v>Less rebate @30%</v>
          </cell>
          <cell r="F215">
            <v>-63.456000000000003</v>
          </cell>
        </row>
        <row r="216">
          <cell r="B216" t="str">
            <v>sub total</v>
          </cell>
          <cell r="F216">
            <v>148.06400000000002</v>
          </cell>
        </row>
        <row r="217">
          <cell r="B217" t="str">
            <v>Price inclusive of Excise duty @ 12.36%</v>
          </cell>
          <cell r="F217">
            <v>166.36471040000001</v>
          </cell>
        </row>
        <row r="218">
          <cell r="B218" t="str">
            <v>Price inclusive of sales tax @ 12.5%</v>
          </cell>
          <cell r="F218">
            <v>187.1602992</v>
          </cell>
        </row>
        <row r="219">
          <cell r="B219" t="str">
            <v>Incl. packing and forwarding @2%</v>
          </cell>
          <cell r="F219">
            <v>190.90350518400001</v>
          </cell>
        </row>
        <row r="220">
          <cell r="B220" t="str">
            <v>Incl.overhead and profit @ 10%</v>
          </cell>
          <cell r="F220">
            <v>209.99385570240003</v>
          </cell>
        </row>
        <row r="221">
          <cell r="B221" t="str">
            <v>labor</v>
          </cell>
          <cell r="C221">
            <v>1</v>
          </cell>
          <cell r="D221" t="str">
            <v>M</v>
          </cell>
          <cell r="E221">
            <v>15</v>
          </cell>
          <cell r="F221">
            <v>15</v>
          </cell>
        </row>
        <row r="222">
          <cell r="B222" t="str">
            <v>Rate per meter</v>
          </cell>
          <cell r="F222">
            <v>224.99385570240003</v>
          </cell>
        </row>
        <row r="224">
          <cell r="A224" t="str">
            <v>NS-INEL-7F</v>
          </cell>
          <cell r="B224" t="str">
            <v>Telephone wiring(ARMOURED)</v>
          </cell>
        </row>
        <row r="225">
          <cell r="B225" t="str">
            <v xml:space="preserve">0.61mm 50 pair cable </v>
          </cell>
          <cell r="C225">
            <v>1</v>
          </cell>
          <cell r="D225" t="str">
            <v>M</v>
          </cell>
          <cell r="E225">
            <v>443.94099999999997</v>
          </cell>
          <cell r="F225">
            <v>443.94099999999997</v>
          </cell>
        </row>
        <row r="226">
          <cell r="B226" t="str">
            <v>Less rebate @30%</v>
          </cell>
          <cell r="F226">
            <v>-133.1823</v>
          </cell>
        </row>
        <row r="227">
          <cell r="B227" t="str">
            <v>sub total</v>
          </cell>
          <cell r="F227">
            <v>310.75869999999998</v>
          </cell>
        </row>
        <row r="228">
          <cell r="B228" t="str">
            <v>Price inclusive of Excise duty @ 12.36%</v>
          </cell>
          <cell r="F228">
            <v>349.16847531999997</v>
          </cell>
        </row>
        <row r="229">
          <cell r="B229" t="str">
            <v>Price inclusive of sales tax @ 12.5%</v>
          </cell>
          <cell r="F229">
            <v>392.81453473499994</v>
          </cell>
        </row>
        <row r="230">
          <cell r="B230" t="str">
            <v>Incl. packing and forwarding @2%</v>
          </cell>
          <cell r="F230">
            <v>400.67082542969996</v>
          </cell>
        </row>
        <row r="231">
          <cell r="B231" t="str">
            <v>Incl.overhead and profit @ 10%</v>
          </cell>
          <cell r="F231">
            <v>440.73790797266997</v>
          </cell>
        </row>
        <row r="232">
          <cell r="B232" t="str">
            <v>labor</v>
          </cell>
          <cell r="C232">
            <v>1</v>
          </cell>
          <cell r="D232" t="str">
            <v>M</v>
          </cell>
          <cell r="E232">
            <v>25</v>
          </cell>
          <cell r="F232">
            <v>25</v>
          </cell>
        </row>
        <row r="233">
          <cell r="B233" t="str">
            <v>Rate per meter</v>
          </cell>
          <cell r="F233">
            <v>465.73790797266997</v>
          </cell>
        </row>
        <row r="235">
          <cell r="A235" t="str">
            <v>NS-INEL-7G</v>
          </cell>
          <cell r="B235" t="str">
            <v>Telephone wiring(ARMOURED)</v>
          </cell>
        </row>
        <row r="236">
          <cell r="B236" t="str">
            <v xml:space="preserve">0.61mm 100 pair cable </v>
          </cell>
          <cell r="C236">
            <v>1</v>
          </cell>
          <cell r="D236" t="str">
            <v>M</v>
          </cell>
          <cell r="E236">
            <v>829.28499999999997</v>
          </cell>
          <cell r="F236">
            <v>829.28499999999997</v>
          </cell>
        </row>
        <row r="237">
          <cell r="B237" t="str">
            <v>Less rebate @30%</v>
          </cell>
          <cell r="F237">
            <v>-248.78549999999998</v>
          </cell>
        </row>
        <row r="238">
          <cell r="B238" t="str">
            <v>sub total</v>
          </cell>
          <cell r="F238">
            <v>580.49950000000001</v>
          </cell>
        </row>
        <row r="239">
          <cell r="B239" t="str">
            <v>Price inclusive of Excise duty @ 12.36%</v>
          </cell>
          <cell r="F239">
            <v>652.24923819999992</v>
          </cell>
        </row>
        <row r="240">
          <cell r="B240" t="str">
            <v>Price inclusive of sales tax @ 12.5%</v>
          </cell>
          <cell r="F240">
            <v>733.78039297499993</v>
          </cell>
        </row>
        <row r="241">
          <cell r="B241" t="str">
            <v>Incl. packing and forwarding @2%</v>
          </cell>
          <cell r="F241">
            <v>748.45600083449995</v>
          </cell>
        </row>
        <row r="242">
          <cell r="B242" t="str">
            <v>Incl.overhead and profit @ 10%</v>
          </cell>
          <cell r="F242">
            <v>823.30160091795005</v>
          </cell>
        </row>
        <row r="243">
          <cell r="B243" t="str">
            <v>labor</v>
          </cell>
          <cell r="C243">
            <v>1</v>
          </cell>
          <cell r="D243" t="str">
            <v>M</v>
          </cell>
          <cell r="E243">
            <v>50</v>
          </cell>
          <cell r="F243">
            <v>50</v>
          </cell>
        </row>
        <row r="244">
          <cell r="B244" t="str">
            <v>Rate per meter</v>
          </cell>
          <cell r="F244">
            <v>873.30160091795005</v>
          </cell>
        </row>
        <row r="246">
          <cell r="A246" t="str">
            <v>NS-INEL-8</v>
          </cell>
          <cell r="B246" t="str">
            <v>TV wiring</v>
          </cell>
        </row>
        <row r="247">
          <cell r="B247" t="str">
            <v>RG11 cable  (Solid)</v>
          </cell>
          <cell r="C247">
            <v>1</v>
          </cell>
          <cell r="D247" t="str">
            <v>M</v>
          </cell>
          <cell r="E247">
            <v>62.6</v>
          </cell>
          <cell r="F247">
            <v>62.6</v>
          </cell>
        </row>
        <row r="248">
          <cell r="B248" t="str">
            <v>Less rebate @30%</v>
          </cell>
          <cell r="F248">
            <v>-18.78</v>
          </cell>
        </row>
        <row r="249">
          <cell r="B249" t="str">
            <v>sub total</v>
          </cell>
          <cell r="F249">
            <v>43.82</v>
          </cell>
        </row>
        <row r="250">
          <cell r="B250" t="str">
            <v>Price inclusive of Excise duty @ 12.36%</v>
          </cell>
          <cell r="F250">
            <v>49.236151999999997</v>
          </cell>
        </row>
        <row r="251">
          <cell r="B251" t="str">
            <v>Price inclusive of sales tax @ 12.5%</v>
          </cell>
          <cell r="F251">
            <v>55.390670999999998</v>
          </cell>
        </row>
        <row r="252">
          <cell r="B252" t="str">
            <v>Incl. packing and forwarding @2%</v>
          </cell>
          <cell r="F252">
            <v>56.498484419999997</v>
          </cell>
        </row>
        <row r="253">
          <cell r="B253" t="str">
            <v>Incl.overhead and profit @ 10%</v>
          </cell>
          <cell r="F253">
            <v>62.148332862000004</v>
          </cell>
        </row>
        <row r="254">
          <cell r="B254" t="str">
            <v>labor</v>
          </cell>
          <cell r="C254">
            <v>1</v>
          </cell>
          <cell r="D254" t="str">
            <v>M</v>
          </cell>
          <cell r="E254">
            <v>3</v>
          </cell>
          <cell r="F254">
            <v>3</v>
          </cell>
        </row>
        <row r="255">
          <cell r="B255" t="str">
            <v>Rate per meter</v>
          </cell>
          <cell r="F255">
            <v>65.148332862000004</v>
          </cell>
        </row>
        <row r="257">
          <cell r="A257" t="str">
            <v>NS-INEL-9</v>
          </cell>
          <cell r="B257" t="str">
            <v>Telephone socket</v>
          </cell>
        </row>
        <row r="258">
          <cell r="B258" t="str">
            <v>telephone outlet connector and jack</v>
          </cell>
          <cell r="C258">
            <v>1</v>
          </cell>
          <cell r="D258" t="str">
            <v>No</v>
          </cell>
          <cell r="E258">
            <v>89</v>
          </cell>
          <cell r="F258">
            <v>148.63</v>
          </cell>
          <cell r="G258" t="str">
            <v>1.24.6</v>
          </cell>
        </row>
        <row r="259">
          <cell r="B259" t="str">
            <v>add cost of one module front plate inclusive of base plate &amp; ms box</v>
          </cell>
          <cell r="C259">
            <v>1</v>
          </cell>
          <cell r="D259" t="str">
            <v>No.</v>
          </cell>
          <cell r="E259">
            <v>142</v>
          </cell>
          <cell r="F259">
            <v>237.14</v>
          </cell>
          <cell r="G259" t="str">
            <v>1.27.1</v>
          </cell>
        </row>
        <row r="260">
          <cell r="B260" t="str">
            <v>Rate per Socket</v>
          </cell>
          <cell r="F260">
            <v>385.77</v>
          </cell>
        </row>
        <row r="262">
          <cell r="A262" t="str">
            <v>NS-INEL-10</v>
          </cell>
          <cell r="B262" t="str">
            <v>TV. socket</v>
          </cell>
        </row>
        <row r="263">
          <cell r="B263" t="str">
            <v>TV outlet connector and jack</v>
          </cell>
          <cell r="C263">
            <v>1</v>
          </cell>
          <cell r="D263" t="str">
            <v>No</v>
          </cell>
          <cell r="E263">
            <v>93</v>
          </cell>
          <cell r="F263">
            <v>155.31</v>
          </cell>
          <cell r="G263" t="str">
            <v>1.24.7</v>
          </cell>
        </row>
        <row r="264">
          <cell r="B264" t="str">
            <v>add cost of one module front plate inclusive of base plate &amp; ms box</v>
          </cell>
          <cell r="C264">
            <v>1</v>
          </cell>
          <cell r="D264" t="str">
            <v>No.</v>
          </cell>
          <cell r="E264">
            <v>142</v>
          </cell>
          <cell r="F264">
            <v>237.14</v>
          </cell>
          <cell r="G264" t="str">
            <v>1.27.1</v>
          </cell>
        </row>
        <row r="265">
          <cell r="B265" t="str">
            <v>Rate per Socket</v>
          </cell>
          <cell r="F265">
            <v>392.45</v>
          </cell>
        </row>
        <row r="267">
          <cell r="A267" t="str">
            <v>NS-INEL-11A</v>
          </cell>
          <cell r="B267" t="str">
            <v>TAG BLOCK - 5 PAIR</v>
          </cell>
        </row>
        <row r="268">
          <cell r="B268" t="str">
            <v>Backmount frames 2 x 5-1 way, 22.5 mm pitch hole pattern</v>
          </cell>
          <cell r="C268">
            <v>1</v>
          </cell>
          <cell r="D268" t="str">
            <v>No</v>
          </cell>
          <cell r="E268">
            <v>15</v>
          </cell>
          <cell r="F268">
            <v>15</v>
          </cell>
        </row>
        <row r="269">
          <cell r="B269" t="str">
            <v>krone connection box-1 empty with turn buckle mounting screws 01 for box an cable ties (2-5 pair)</v>
          </cell>
          <cell r="C269">
            <v>1</v>
          </cell>
          <cell r="D269" t="str">
            <v>No</v>
          </cell>
          <cell r="E269">
            <v>865</v>
          </cell>
          <cell r="F269">
            <v>865</v>
          </cell>
        </row>
        <row r="270">
          <cell r="B270" t="str">
            <v>Dust cover extra deep</v>
          </cell>
          <cell r="C270">
            <v>1</v>
          </cell>
          <cell r="D270" t="str">
            <v>No</v>
          </cell>
          <cell r="E270">
            <v>285</v>
          </cell>
          <cell r="F270">
            <v>285</v>
          </cell>
        </row>
        <row r="271">
          <cell r="B271" t="str">
            <v>total</v>
          </cell>
          <cell r="F271">
            <v>1165</v>
          </cell>
        </row>
        <row r="272">
          <cell r="B272" t="str">
            <v>Less rebate @20%</v>
          </cell>
          <cell r="F272">
            <v>-233</v>
          </cell>
        </row>
        <row r="273">
          <cell r="B273" t="str">
            <v>sub total</v>
          </cell>
          <cell r="F273">
            <v>932</v>
          </cell>
        </row>
        <row r="274">
          <cell r="B274" t="str">
            <v>Price inclusive of sales tax @ 12.5%</v>
          </cell>
          <cell r="F274">
            <v>1048.5</v>
          </cell>
        </row>
        <row r="275">
          <cell r="B275" t="str">
            <v>Incl. packing and forwarding @2%</v>
          </cell>
          <cell r="F275">
            <v>1069.47</v>
          </cell>
        </row>
        <row r="276">
          <cell r="B276" t="str">
            <v>Incl.overhead and profit @ 10%</v>
          </cell>
          <cell r="F276">
            <v>1176.4170000000001</v>
          </cell>
        </row>
        <row r="277">
          <cell r="B277" t="str">
            <v>labor</v>
          </cell>
          <cell r="C277">
            <v>1</v>
          </cell>
          <cell r="D277" t="str">
            <v>No.</v>
          </cell>
          <cell r="E277">
            <v>50</v>
          </cell>
          <cell r="F277">
            <v>50</v>
          </cell>
        </row>
        <row r="278">
          <cell r="B278" t="str">
            <v>Rate per Socket</v>
          </cell>
          <cell r="F278">
            <v>1226.4170000000001</v>
          </cell>
        </row>
        <row r="280">
          <cell r="A280" t="str">
            <v>NS-INEL-11B</v>
          </cell>
          <cell r="B280" t="str">
            <v>TAG BLOCK - 10 PAIR</v>
          </cell>
        </row>
        <row r="281">
          <cell r="B281" t="str">
            <v>Backmount frames 2 x 10-1 way, 22.5 mm pitch hole pattern</v>
          </cell>
          <cell r="C281">
            <v>1</v>
          </cell>
          <cell r="D281" t="str">
            <v>No</v>
          </cell>
          <cell r="E281">
            <v>23</v>
          </cell>
          <cell r="F281">
            <v>23</v>
          </cell>
        </row>
        <row r="282">
          <cell r="B282" t="str">
            <v>krone connection box-1 empty with turn buckle mounting screws 01 for box an cable ties (2-10 pair)</v>
          </cell>
          <cell r="C282">
            <v>1</v>
          </cell>
          <cell r="D282" t="str">
            <v>No</v>
          </cell>
          <cell r="E282">
            <v>865</v>
          </cell>
          <cell r="F282">
            <v>865</v>
          </cell>
        </row>
        <row r="283">
          <cell r="B283" t="str">
            <v>Disconnection module 10 pair</v>
          </cell>
          <cell r="C283">
            <v>1</v>
          </cell>
          <cell r="D283" t="str">
            <v>No</v>
          </cell>
          <cell r="E283">
            <v>187.5</v>
          </cell>
          <cell r="F283">
            <v>187.5</v>
          </cell>
        </row>
        <row r="284">
          <cell r="B284" t="str">
            <v>Dust cover extra deep</v>
          </cell>
          <cell r="C284">
            <v>1</v>
          </cell>
          <cell r="D284" t="str">
            <v>No</v>
          </cell>
          <cell r="E284">
            <v>285</v>
          </cell>
          <cell r="F284">
            <v>285</v>
          </cell>
        </row>
        <row r="285">
          <cell r="B285" t="str">
            <v>total</v>
          </cell>
          <cell r="F285">
            <v>1360.5</v>
          </cell>
        </row>
        <row r="286">
          <cell r="B286" t="str">
            <v>Less rebate @20%</v>
          </cell>
          <cell r="F286">
            <v>-272.10000000000002</v>
          </cell>
        </row>
        <row r="287">
          <cell r="B287" t="str">
            <v>sub total</v>
          </cell>
          <cell r="F287">
            <v>1088.4000000000001</v>
          </cell>
        </row>
        <row r="288">
          <cell r="B288" t="str">
            <v>Price inclusive of sales tax @ 12.5%</v>
          </cell>
          <cell r="F288">
            <v>1224.45</v>
          </cell>
        </row>
        <row r="289">
          <cell r="B289" t="str">
            <v>Incl. packing and forwarding @2%</v>
          </cell>
          <cell r="F289">
            <v>1248.9390000000001</v>
          </cell>
        </row>
        <row r="290">
          <cell r="B290" t="str">
            <v>Incl.overhead and profit @ 10%</v>
          </cell>
          <cell r="F290">
            <v>1373.8329000000001</v>
          </cell>
        </row>
        <row r="291">
          <cell r="B291" t="str">
            <v>labor</v>
          </cell>
          <cell r="C291">
            <v>1</v>
          </cell>
          <cell r="D291" t="str">
            <v>No.</v>
          </cell>
          <cell r="E291">
            <v>100</v>
          </cell>
          <cell r="F291">
            <v>100</v>
          </cell>
        </row>
        <row r="292">
          <cell r="B292" t="str">
            <v>Rate per Socket</v>
          </cell>
          <cell r="F292">
            <v>1473.8329000000001</v>
          </cell>
        </row>
        <row r="294">
          <cell r="A294" t="str">
            <v>NS-INEL-11C</v>
          </cell>
          <cell r="B294" t="str">
            <v>TAG BLOCK - 30 PAIR</v>
          </cell>
        </row>
        <row r="295">
          <cell r="B295" t="str">
            <v>Backmount frames 3 x 10-2 way, 22.5 mm pitch hole pattern</v>
          </cell>
          <cell r="C295">
            <v>1</v>
          </cell>
          <cell r="D295" t="str">
            <v>No</v>
          </cell>
          <cell r="E295">
            <v>41</v>
          </cell>
          <cell r="F295">
            <v>41</v>
          </cell>
        </row>
        <row r="296">
          <cell r="B296" t="str">
            <v>krone connection box-1 empty with turn buckle mounting screws 01 for box an cable ties (10-20 pair)</v>
          </cell>
          <cell r="C296">
            <v>1</v>
          </cell>
          <cell r="D296" t="str">
            <v>No</v>
          </cell>
          <cell r="E296">
            <v>865</v>
          </cell>
          <cell r="F296">
            <v>865</v>
          </cell>
        </row>
        <row r="297">
          <cell r="B297" t="str">
            <v>Disconnection module 10 pair</v>
          </cell>
          <cell r="C297">
            <v>3</v>
          </cell>
          <cell r="D297" t="str">
            <v>No</v>
          </cell>
          <cell r="E297">
            <v>187.5</v>
          </cell>
          <cell r="F297">
            <v>562.5</v>
          </cell>
        </row>
        <row r="298">
          <cell r="B298" t="str">
            <v>Dust cover extra deep</v>
          </cell>
          <cell r="C298">
            <v>1</v>
          </cell>
          <cell r="D298" t="str">
            <v>No</v>
          </cell>
          <cell r="E298">
            <v>285</v>
          </cell>
          <cell r="F298">
            <v>285</v>
          </cell>
        </row>
        <row r="299">
          <cell r="B299" t="str">
            <v>total</v>
          </cell>
          <cell r="F299">
            <v>1753.5</v>
          </cell>
        </row>
        <row r="300">
          <cell r="B300" t="str">
            <v>Less rebate @20%</v>
          </cell>
          <cell r="F300">
            <v>-350.70000000000005</v>
          </cell>
        </row>
        <row r="301">
          <cell r="B301" t="str">
            <v>sub total</v>
          </cell>
          <cell r="F301">
            <v>1402.8</v>
          </cell>
        </row>
        <row r="302">
          <cell r="B302" t="str">
            <v>Price inclusive of sales tax @ 12.5%</v>
          </cell>
          <cell r="F302">
            <v>1578.1499999999999</v>
          </cell>
        </row>
        <row r="303">
          <cell r="B303" t="str">
            <v>Incl. packing and forwarding @2%</v>
          </cell>
          <cell r="F303">
            <v>1609.713</v>
          </cell>
        </row>
        <row r="304">
          <cell r="B304" t="str">
            <v>Incl.overhead and profit @ 10%</v>
          </cell>
          <cell r="F304">
            <v>1770.6843000000001</v>
          </cell>
        </row>
        <row r="305">
          <cell r="B305" t="str">
            <v>labor</v>
          </cell>
          <cell r="C305">
            <v>1</v>
          </cell>
          <cell r="D305" t="str">
            <v>No.</v>
          </cell>
          <cell r="E305">
            <v>100</v>
          </cell>
          <cell r="F305">
            <v>100</v>
          </cell>
        </row>
        <row r="306">
          <cell r="B306" t="str">
            <v>Rate per Socket</v>
          </cell>
          <cell r="F306">
            <v>1870.6843000000001</v>
          </cell>
        </row>
        <row r="308">
          <cell r="A308" t="str">
            <v>NS-INEL-11D</v>
          </cell>
          <cell r="B308" t="str">
            <v>TAG BLOCK - 50 PAIR</v>
          </cell>
        </row>
        <row r="309">
          <cell r="B309" t="str">
            <v>Backmount frames 2 x 10-5 way, 22.5 mm pitch hole pattern</v>
          </cell>
          <cell r="C309">
            <v>1</v>
          </cell>
          <cell r="D309" t="str">
            <v>No</v>
          </cell>
          <cell r="E309">
            <v>100</v>
          </cell>
          <cell r="F309">
            <v>100</v>
          </cell>
        </row>
        <row r="310">
          <cell r="B310" t="str">
            <v>krone connection box-1 empty with turn buckle mounting screws 01 for box an cable ties (10-50 pair)</v>
          </cell>
          <cell r="C310">
            <v>1</v>
          </cell>
          <cell r="D310" t="str">
            <v>No</v>
          </cell>
          <cell r="E310">
            <v>1000</v>
          </cell>
          <cell r="F310">
            <v>1000</v>
          </cell>
        </row>
        <row r="311">
          <cell r="B311" t="str">
            <v>Disconnection module 10 pair</v>
          </cell>
          <cell r="C311">
            <v>5</v>
          </cell>
          <cell r="D311" t="str">
            <v>No</v>
          </cell>
          <cell r="E311">
            <v>187.5</v>
          </cell>
          <cell r="F311">
            <v>937.5</v>
          </cell>
        </row>
        <row r="312">
          <cell r="B312" t="str">
            <v>Dust cover extra deep</v>
          </cell>
          <cell r="C312">
            <v>1</v>
          </cell>
          <cell r="D312" t="str">
            <v>No</v>
          </cell>
          <cell r="E312">
            <v>285</v>
          </cell>
          <cell r="F312">
            <v>285</v>
          </cell>
        </row>
        <row r="313">
          <cell r="B313" t="str">
            <v>total</v>
          </cell>
          <cell r="F313">
            <v>2322.5</v>
          </cell>
        </row>
        <row r="314">
          <cell r="B314" t="str">
            <v>Less rebate @20%</v>
          </cell>
          <cell r="F314">
            <v>-464.5</v>
          </cell>
        </row>
        <row r="315">
          <cell r="B315" t="str">
            <v>sub total</v>
          </cell>
          <cell r="F315">
            <v>1858</v>
          </cell>
        </row>
        <row r="316">
          <cell r="B316" t="str">
            <v>Price inclusive of sales tax @ 12.5%</v>
          </cell>
          <cell r="F316">
            <v>2090.25</v>
          </cell>
        </row>
        <row r="317">
          <cell r="B317" t="str">
            <v>Incl. packing and forwarding @2%</v>
          </cell>
          <cell r="F317">
            <v>2132.0549999999998</v>
          </cell>
        </row>
        <row r="318">
          <cell r="B318" t="str">
            <v>Incl.overhead and profit @ 10%</v>
          </cell>
          <cell r="F318">
            <v>2345.2604999999999</v>
          </cell>
        </row>
        <row r="319">
          <cell r="B319" t="str">
            <v>labor</v>
          </cell>
          <cell r="C319">
            <v>1</v>
          </cell>
          <cell r="D319" t="str">
            <v>No.</v>
          </cell>
          <cell r="E319">
            <v>150</v>
          </cell>
          <cell r="F319">
            <v>150</v>
          </cell>
        </row>
        <row r="320">
          <cell r="B320" t="str">
            <v>Rate per Socket</v>
          </cell>
          <cell r="F320">
            <v>2495.2604999999999</v>
          </cell>
        </row>
        <row r="322">
          <cell r="A322" t="str">
            <v>NS-INEL-11E</v>
          </cell>
          <cell r="B322" t="str">
            <v>TAG BLOCK - 100 PAIR</v>
          </cell>
        </row>
        <row r="323">
          <cell r="B323" t="str">
            <v>Backmount frames 2 x 10-10 way, 22.5 mm pitch hole pattern</v>
          </cell>
          <cell r="C323">
            <v>1</v>
          </cell>
          <cell r="D323" t="str">
            <v>No</v>
          </cell>
          <cell r="E323">
            <v>175</v>
          </cell>
          <cell r="F323">
            <v>175</v>
          </cell>
        </row>
        <row r="324">
          <cell r="B324" t="str">
            <v>krone connection box-1 empty with turn buckle mounting screws 01 for box an cable ties (10-100 pair)</v>
          </cell>
          <cell r="C324">
            <v>1</v>
          </cell>
          <cell r="D324" t="str">
            <v>No</v>
          </cell>
          <cell r="E324">
            <v>1150</v>
          </cell>
          <cell r="F324">
            <v>1150</v>
          </cell>
        </row>
        <row r="325">
          <cell r="B325" t="str">
            <v>Disconnection module 10 pair</v>
          </cell>
          <cell r="C325">
            <v>10</v>
          </cell>
          <cell r="D325" t="str">
            <v>No</v>
          </cell>
          <cell r="E325">
            <v>187.5</v>
          </cell>
          <cell r="F325">
            <v>1875</v>
          </cell>
        </row>
        <row r="326">
          <cell r="B326" t="str">
            <v>Dust cover extra deep</v>
          </cell>
          <cell r="C326">
            <v>1</v>
          </cell>
          <cell r="D326" t="str">
            <v>No</v>
          </cell>
          <cell r="E326">
            <v>285</v>
          </cell>
          <cell r="F326">
            <v>285</v>
          </cell>
        </row>
        <row r="327">
          <cell r="B327" t="str">
            <v>total</v>
          </cell>
          <cell r="F327">
            <v>3485</v>
          </cell>
        </row>
        <row r="328">
          <cell r="B328" t="str">
            <v>Less rebate @20%</v>
          </cell>
          <cell r="F328">
            <v>-697</v>
          </cell>
        </row>
        <row r="329">
          <cell r="B329" t="str">
            <v>sub total</v>
          </cell>
          <cell r="F329">
            <v>2788</v>
          </cell>
        </row>
        <row r="330">
          <cell r="B330" t="str">
            <v>Price inclusive of sales tax @ 12.5%</v>
          </cell>
          <cell r="F330">
            <v>3136.5</v>
          </cell>
        </row>
        <row r="331">
          <cell r="B331" t="str">
            <v>Incl. packing and forwarding @2%</v>
          </cell>
          <cell r="F331">
            <v>3199.23</v>
          </cell>
        </row>
        <row r="332">
          <cell r="B332" t="str">
            <v>Incl.overhead and profit @ 10%</v>
          </cell>
          <cell r="F332">
            <v>3519.1530000000002</v>
          </cell>
        </row>
        <row r="333">
          <cell r="B333" t="str">
            <v>labor</v>
          </cell>
          <cell r="C333">
            <v>1</v>
          </cell>
          <cell r="D333" t="str">
            <v>No.</v>
          </cell>
          <cell r="E333">
            <v>150</v>
          </cell>
          <cell r="F333">
            <v>150</v>
          </cell>
        </row>
        <row r="334">
          <cell r="B334" t="str">
            <v>Rate per Socket</v>
          </cell>
          <cell r="F334">
            <v>3669.1530000000002</v>
          </cell>
        </row>
        <row r="336">
          <cell r="A336" t="str">
            <v>NS-INEL-11F</v>
          </cell>
          <cell r="B336" t="str">
            <v>TAG BLOCK - 200 PAIR</v>
          </cell>
        </row>
        <row r="337">
          <cell r="B337" t="str">
            <v>Backmount frames 2 x 10-20 way, 22.5 mm pitch hole pattern</v>
          </cell>
          <cell r="C337">
            <v>1</v>
          </cell>
          <cell r="D337" t="str">
            <v>No</v>
          </cell>
          <cell r="E337">
            <v>225</v>
          </cell>
          <cell r="F337">
            <v>225</v>
          </cell>
        </row>
        <row r="338">
          <cell r="B338" t="str">
            <v>krone connection box-1 empty with turn buckle mounting screws 01 for box an cable ties (10-200 pair)</v>
          </cell>
          <cell r="C338">
            <v>1</v>
          </cell>
          <cell r="D338" t="str">
            <v>No</v>
          </cell>
          <cell r="E338">
            <v>1500</v>
          </cell>
          <cell r="F338">
            <v>1500</v>
          </cell>
        </row>
        <row r="339">
          <cell r="B339" t="str">
            <v>Disconnection module 10 pair</v>
          </cell>
          <cell r="C339">
            <v>20</v>
          </cell>
          <cell r="D339" t="str">
            <v>No</v>
          </cell>
          <cell r="E339">
            <v>187.5</v>
          </cell>
          <cell r="F339">
            <v>3750</v>
          </cell>
        </row>
        <row r="340">
          <cell r="B340" t="str">
            <v>Dust cover extra deep</v>
          </cell>
          <cell r="C340">
            <v>1</v>
          </cell>
          <cell r="D340" t="str">
            <v>No</v>
          </cell>
          <cell r="E340">
            <v>285</v>
          </cell>
          <cell r="F340">
            <v>285</v>
          </cell>
        </row>
        <row r="341">
          <cell r="B341" t="str">
            <v>total</v>
          </cell>
          <cell r="F341">
            <v>5760</v>
          </cell>
        </row>
        <row r="342">
          <cell r="B342" t="str">
            <v>Less rebate @20%</v>
          </cell>
          <cell r="F342">
            <v>-1152</v>
          </cell>
        </row>
        <row r="343">
          <cell r="B343" t="str">
            <v>sub total</v>
          </cell>
          <cell r="F343">
            <v>4608</v>
          </cell>
        </row>
        <row r="344">
          <cell r="B344" t="str">
            <v>Price inclusive of sales tax @ 12.5%</v>
          </cell>
          <cell r="F344">
            <v>5184</v>
          </cell>
        </row>
        <row r="345">
          <cell r="B345" t="str">
            <v>Incl. packing and forwarding @2%</v>
          </cell>
          <cell r="F345">
            <v>5287.68</v>
          </cell>
        </row>
        <row r="346">
          <cell r="B346" t="str">
            <v>Incl.overhead and profit @ 10%</v>
          </cell>
          <cell r="F346">
            <v>5816.4480000000012</v>
          </cell>
        </row>
        <row r="347">
          <cell r="B347" t="str">
            <v>labor</v>
          </cell>
          <cell r="C347">
            <v>1</v>
          </cell>
          <cell r="D347" t="str">
            <v>No.</v>
          </cell>
          <cell r="E347">
            <v>150</v>
          </cell>
          <cell r="F347">
            <v>150</v>
          </cell>
        </row>
        <row r="348">
          <cell r="B348" t="str">
            <v>Rate per Socket</v>
          </cell>
          <cell r="F348">
            <v>5966.4480000000012</v>
          </cell>
        </row>
        <row r="350">
          <cell r="A350" t="str">
            <v>NS-INEL-11G</v>
          </cell>
          <cell r="B350" t="str">
            <v>TAG BLOCK - 250 PAIR</v>
          </cell>
        </row>
        <row r="351">
          <cell r="B351" t="str">
            <v>Backmount frames 2 x 10-25 way, 22.5 mm pitch hole pattern</v>
          </cell>
          <cell r="C351">
            <v>1</v>
          </cell>
          <cell r="D351" t="str">
            <v>No</v>
          </cell>
          <cell r="E351">
            <v>250</v>
          </cell>
          <cell r="F351">
            <v>250</v>
          </cell>
        </row>
        <row r="352">
          <cell r="B352" t="str">
            <v>krone connection box-1 empty with turn buckle mounting screws 01 for box an cable ties (10-250 pair)</v>
          </cell>
          <cell r="C352">
            <v>1</v>
          </cell>
          <cell r="D352" t="str">
            <v>No</v>
          </cell>
          <cell r="E352">
            <v>1700</v>
          </cell>
          <cell r="F352">
            <v>1700</v>
          </cell>
        </row>
        <row r="353">
          <cell r="B353" t="str">
            <v>Disconnection module 10 pair</v>
          </cell>
          <cell r="C353">
            <v>25</v>
          </cell>
          <cell r="D353" t="str">
            <v>No</v>
          </cell>
          <cell r="E353">
            <v>187.5</v>
          </cell>
          <cell r="F353">
            <v>4687.5</v>
          </cell>
        </row>
        <row r="354">
          <cell r="B354" t="str">
            <v>Dust cover extra deep</v>
          </cell>
          <cell r="C354">
            <v>1</v>
          </cell>
          <cell r="D354" t="str">
            <v>No</v>
          </cell>
          <cell r="E354">
            <v>350</v>
          </cell>
          <cell r="F354">
            <v>350</v>
          </cell>
        </row>
        <row r="355">
          <cell r="B355" t="str">
            <v>total</v>
          </cell>
          <cell r="F355">
            <v>6987.5</v>
          </cell>
        </row>
        <row r="356">
          <cell r="B356" t="str">
            <v>Less rebate @20%</v>
          </cell>
          <cell r="F356">
            <v>-1397.5</v>
          </cell>
        </row>
        <row r="357">
          <cell r="B357" t="str">
            <v>sub total</v>
          </cell>
          <cell r="F357">
            <v>5590</v>
          </cell>
        </row>
        <row r="358">
          <cell r="B358" t="str">
            <v>Price inclusive of sales tax @ 12.5%</v>
          </cell>
          <cell r="F358">
            <v>6288.75</v>
          </cell>
        </row>
        <row r="359">
          <cell r="B359" t="str">
            <v>Incl. packing and forwarding @2%</v>
          </cell>
          <cell r="F359">
            <v>6414.5250000000005</v>
          </cell>
        </row>
        <row r="360">
          <cell r="B360" t="str">
            <v>Incl.overhead and profit @ 10%</v>
          </cell>
          <cell r="F360">
            <v>7055.9775000000009</v>
          </cell>
        </row>
        <row r="361">
          <cell r="B361" t="str">
            <v>labor</v>
          </cell>
          <cell r="C361">
            <v>1</v>
          </cell>
          <cell r="D361" t="str">
            <v>No.</v>
          </cell>
          <cell r="E361">
            <v>150</v>
          </cell>
          <cell r="F361">
            <v>150</v>
          </cell>
        </row>
        <row r="362">
          <cell r="B362" t="str">
            <v>Rate per Socket</v>
          </cell>
          <cell r="F362">
            <v>7205.9775000000009</v>
          </cell>
        </row>
        <row r="364">
          <cell r="A364" t="str">
            <v>NS-INEL-11H</v>
          </cell>
          <cell r="B364" t="str">
            <v>TAG BLOCK - 500 PAIR</v>
          </cell>
        </row>
        <row r="365">
          <cell r="B365" t="str">
            <v>Backmount frames 2 x 10-50 way, 22.5 mm pitch hole pattern</v>
          </cell>
          <cell r="C365">
            <v>1</v>
          </cell>
          <cell r="D365" t="str">
            <v>No</v>
          </cell>
          <cell r="E365">
            <v>300</v>
          </cell>
          <cell r="F365">
            <v>300</v>
          </cell>
        </row>
        <row r="366">
          <cell r="B366" t="str">
            <v>krone connection box-1 empty with turn buckle mounting screws 01 for box an cable ties (10-500 pair)</v>
          </cell>
          <cell r="C366">
            <v>1</v>
          </cell>
          <cell r="D366" t="str">
            <v>No</v>
          </cell>
          <cell r="E366">
            <v>2000</v>
          </cell>
          <cell r="F366">
            <v>2000</v>
          </cell>
        </row>
        <row r="367">
          <cell r="B367" t="str">
            <v>Disconnection module 10 pair</v>
          </cell>
          <cell r="C367">
            <v>50</v>
          </cell>
          <cell r="D367" t="str">
            <v>No</v>
          </cell>
          <cell r="E367">
            <v>187.5</v>
          </cell>
          <cell r="F367">
            <v>9375</v>
          </cell>
        </row>
        <row r="368">
          <cell r="B368" t="str">
            <v>Dust cover extra deep</v>
          </cell>
          <cell r="C368">
            <v>1</v>
          </cell>
          <cell r="D368" t="str">
            <v>No</v>
          </cell>
          <cell r="E368">
            <v>500</v>
          </cell>
          <cell r="F368">
            <v>500</v>
          </cell>
        </row>
        <row r="369">
          <cell r="B369" t="str">
            <v>total</v>
          </cell>
          <cell r="F369">
            <v>12175</v>
          </cell>
        </row>
        <row r="370">
          <cell r="B370" t="str">
            <v>Less rebate @20%</v>
          </cell>
          <cell r="F370">
            <v>-2435</v>
          </cell>
        </row>
        <row r="371">
          <cell r="B371" t="str">
            <v>sub total</v>
          </cell>
          <cell r="F371">
            <v>9740</v>
          </cell>
        </row>
        <row r="372">
          <cell r="B372" t="str">
            <v>Price inclusive of sales tax @ 12.5%</v>
          </cell>
          <cell r="F372">
            <v>10957.5</v>
          </cell>
        </row>
        <row r="373">
          <cell r="B373" t="str">
            <v>Incl. packing and forwarding @2%</v>
          </cell>
          <cell r="F373">
            <v>11176.65</v>
          </cell>
        </row>
        <row r="374">
          <cell r="B374" t="str">
            <v>Incl.overhead and profit @ 10%</v>
          </cell>
          <cell r="F374">
            <v>12294.315000000001</v>
          </cell>
        </row>
        <row r="375">
          <cell r="B375" t="str">
            <v>labor</v>
          </cell>
          <cell r="C375">
            <v>1</v>
          </cell>
          <cell r="D375" t="str">
            <v>No.</v>
          </cell>
          <cell r="E375">
            <v>150</v>
          </cell>
          <cell r="F375">
            <v>150</v>
          </cell>
        </row>
        <row r="376">
          <cell r="B376" t="str">
            <v>Rate per Socket</v>
          </cell>
          <cell r="F376">
            <v>12444.315000000001</v>
          </cell>
        </row>
        <row r="378">
          <cell r="A378" t="str">
            <v>NS-INEL-12A</v>
          </cell>
          <cell r="B378" t="str">
            <v>1 X 40W FTL box type fitting</v>
          </cell>
        </row>
        <row r="379">
          <cell r="B379" t="str">
            <v>1 x 40 watt box type fluorescent luminaire complete with electronic ballast Pierlite. Cat No. Wall style</v>
          </cell>
          <cell r="C379">
            <v>1</v>
          </cell>
          <cell r="D379" t="str">
            <v>No</v>
          </cell>
          <cell r="E379">
            <v>750</v>
          </cell>
          <cell r="F379">
            <v>750</v>
          </cell>
        </row>
        <row r="380">
          <cell r="B380" t="str">
            <v>Less 40 %</v>
          </cell>
          <cell r="F380">
            <v>-300</v>
          </cell>
        </row>
        <row r="381">
          <cell r="B381" t="str">
            <v>Cost of lamp</v>
          </cell>
          <cell r="C381">
            <v>1</v>
          </cell>
          <cell r="D381" t="str">
            <v>No</v>
          </cell>
          <cell r="E381">
            <v>40</v>
          </cell>
          <cell r="F381">
            <v>40</v>
          </cell>
        </row>
        <row r="382">
          <cell r="B382" t="str">
            <v>sub-total</v>
          </cell>
          <cell r="F382">
            <v>490</v>
          </cell>
        </row>
        <row r="383">
          <cell r="B383" t="str">
            <v>Price inclusive of sales tax @ 12.5%</v>
          </cell>
          <cell r="F383">
            <v>551.25</v>
          </cell>
        </row>
        <row r="384">
          <cell r="B384" t="str">
            <v>Incl. packing and forwarding @2%</v>
          </cell>
          <cell r="F384">
            <v>562.27499999999998</v>
          </cell>
        </row>
        <row r="385">
          <cell r="B385" t="str">
            <v>Incl.overhead and profit @ 10%</v>
          </cell>
          <cell r="F385">
            <v>618.50250000000005</v>
          </cell>
        </row>
        <row r="386">
          <cell r="B386" t="str">
            <v>Total</v>
          </cell>
          <cell r="F386">
            <v>618.50250000000005</v>
          </cell>
        </row>
        <row r="387">
          <cell r="B387" t="str">
            <v>Labour for fixing</v>
          </cell>
          <cell r="C387">
            <v>1</v>
          </cell>
          <cell r="D387" t="str">
            <v>No</v>
          </cell>
          <cell r="E387">
            <v>80</v>
          </cell>
          <cell r="F387">
            <v>80</v>
          </cell>
        </row>
        <row r="388">
          <cell r="B388" t="str">
            <v>Rate per fixture</v>
          </cell>
          <cell r="F388">
            <v>698.50250000000005</v>
          </cell>
        </row>
        <row r="390">
          <cell r="A390" t="str">
            <v>NS-INEL-12B</v>
          </cell>
          <cell r="B390" t="str">
            <v>3 X14 W T-5 direct indirect fitting</v>
          </cell>
        </row>
        <row r="391">
          <cell r="B391" t="str">
            <v>3x14 T-5 luminaire complete with electronic ballast Pierlite. Cat No. Philips Cat no. Xtend TBS669M4xTL514W EBP D6.</v>
          </cell>
          <cell r="C391">
            <v>1</v>
          </cell>
          <cell r="D391" t="str">
            <v>No</v>
          </cell>
          <cell r="E391">
            <v>4200</v>
          </cell>
          <cell r="F391">
            <v>4200</v>
          </cell>
        </row>
        <row r="392">
          <cell r="B392" t="str">
            <v>Less 40 %</v>
          </cell>
          <cell r="F392">
            <v>-1680</v>
          </cell>
        </row>
        <row r="393">
          <cell r="B393" t="str">
            <v>Cost of lamp</v>
          </cell>
          <cell r="C393">
            <v>3</v>
          </cell>
          <cell r="D393" t="str">
            <v>No</v>
          </cell>
          <cell r="E393">
            <v>125</v>
          </cell>
          <cell r="F393">
            <v>375</v>
          </cell>
        </row>
        <row r="394">
          <cell r="B394" t="str">
            <v>sub-total</v>
          </cell>
          <cell r="F394">
            <v>2895</v>
          </cell>
        </row>
        <row r="395">
          <cell r="B395" t="str">
            <v>Price inclusive of sales tax @ 12.5%</v>
          </cell>
          <cell r="F395">
            <v>3256.875</v>
          </cell>
        </row>
        <row r="396">
          <cell r="B396" t="str">
            <v>Incl. packing and forwarding @2%</v>
          </cell>
          <cell r="F396">
            <v>3322.0125000000003</v>
          </cell>
        </row>
        <row r="397">
          <cell r="B397" t="str">
            <v>Incl.overhead and profit @ 10%</v>
          </cell>
          <cell r="F397">
            <v>3654.2137500000008</v>
          </cell>
        </row>
        <row r="398">
          <cell r="B398" t="str">
            <v>Total</v>
          </cell>
          <cell r="F398">
            <v>3654.2137500000008</v>
          </cell>
        </row>
        <row r="399">
          <cell r="B399" t="str">
            <v>Labour for fixing</v>
          </cell>
          <cell r="C399">
            <v>1</v>
          </cell>
          <cell r="D399" t="str">
            <v>No</v>
          </cell>
          <cell r="E399">
            <v>80</v>
          </cell>
          <cell r="F399">
            <v>80</v>
          </cell>
        </row>
        <row r="400">
          <cell r="B400" t="str">
            <v>Rate per fixture</v>
          </cell>
          <cell r="F400">
            <v>3734.2137500000008</v>
          </cell>
        </row>
        <row r="402">
          <cell r="A402" t="str">
            <v>NS-INEL-12C</v>
          </cell>
          <cell r="B402" t="str">
            <v>1 X 18 W CFL fitting</v>
          </cell>
        </row>
        <row r="403">
          <cell r="B403" t="str">
            <v>1 x 18  Watt CFL recessed  light luminaire complete as per pierlite cat no. Mars-E</v>
          </cell>
          <cell r="C403">
            <v>1</v>
          </cell>
          <cell r="D403" t="str">
            <v>No</v>
          </cell>
          <cell r="E403">
            <v>970</v>
          </cell>
          <cell r="F403">
            <v>970</v>
          </cell>
        </row>
        <row r="404">
          <cell r="B404" t="str">
            <v>Less 40 %</v>
          </cell>
          <cell r="F404">
            <v>-388</v>
          </cell>
        </row>
        <row r="405">
          <cell r="B405" t="str">
            <v>Cost of lamp</v>
          </cell>
          <cell r="C405">
            <v>1</v>
          </cell>
          <cell r="D405" t="str">
            <v>No</v>
          </cell>
          <cell r="E405">
            <v>90</v>
          </cell>
          <cell r="F405">
            <v>90</v>
          </cell>
        </row>
        <row r="406">
          <cell r="B406" t="str">
            <v>sub-total</v>
          </cell>
          <cell r="F406">
            <v>672</v>
          </cell>
        </row>
        <row r="407">
          <cell r="B407" t="str">
            <v>Price inclusive of sales tax @ 12.5%</v>
          </cell>
          <cell r="F407">
            <v>756</v>
          </cell>
        </row>
        <row r="408">
          <cell r="B408" t="str">
            <v>Incl. packing and forwarding @2%</v>
          </cell>
          <cell r="F408">
            <v>771.12</v>
          </cell>
        </row>
        <row r="409">
          <cell r="B409" t="str">
            <v>Incl.overhead and profit @ 10%</v>
          </cell>
          <cell r="F409">
            <v>848.23200000000008</v>
          </cell>
        </row>
        <row r="410">
          <cell r="B410" t="str">
            <v>Total</v>
          </cell>
          <cell r="F410">
            <v>848.23200000000008</v>
          </cell>
        </row>
        <row r="411">
          <cell r="B411" t="str">
            <v>Labour for fixing</v>
          </cell>
          <cell r="C411">
            <v>1</v>
          </cell>
          <cell r="D411" t="str">
            <v>No</v>
          </cell>
          <cell r="E411">
            <v>80</v>
          </cell>
          <cell r="F411">
            <v>80</v>
          </cell>
        </row>
        <row r="412">
          <cell r="B412" t="str">
            <v>Rate per fixture</v>
          </cell>
          <cell r="F412">
            <v>928.23200000000008</v>
          </cell>
        </row>
        <row r="414">
          <cell r="A414" t="str">
            <v>NS-INEL-12D</v>
          </cell>
          <cell r="B414" t="str">
            <v>AVIATION LIGHT</v>
          </cell>
        </row>
        <row r="415">
          <cell r="B415" t="str">
            <v>Aviation light fixture as per Bajaj Cat No:BJAOL2</v>
          </cell>
          <cell r="C415">
            <v>1</v>
          </cell>
          <cell r="D415" t="str">
            <v>No</v>
          </cell>
          <cell r="E415">
            <v>3090</v>
          </cell>
          <cell r="F415">
            <v>3090</v>
          </cell>
        </row>
        <row r="416">
          <cell r="B416" t="str">
            <v>Less 40 %</v>
          </cell>
          <cell r="F416">
            <v>-1236</v>
          </cell>
        </row>
        <row r="417">
          <cell r="B417" t="str">
            <v>Cost of lamp</v>
          </cell>
          <cell r="C417">
            <v>2</v>
          </cell>
          <cell r="D417" t="str">
            <v>No</v>
          </cell>
          <cell r="E417">
            <v>250</v>
          </cell>
          <cell r="F417">
            <v>500</v>
          </cell>
        </row>
        <row r="418">
          <cell r="B418" t="str">
            <v>sub-total</v>
          </cell>
          <cell r="F418">
            <v>2354</v>
          </cell>
        </row>
        <row r="419">
          <cell r="B419" t="str">
            <v>Price inclusive of sales tax @ 12.5%</v>
          </cell>
          <cell r="F419">
            <v>2648.25</v>
          </cell>
        </row>
        <row r="420">
          <cell r="B420" t="str">
            <v>Incl. packing and forwarding @2%</v>
          </cell>
          <cell r="F420">
            <v>2701.2150000000001</v>
          </cell>
        </row>
        <row r="421">
          <cell r="B421" t="str">
            <v>Incl.overhead and profit @ 10%</v>
          </cell>
          <cell r="F421">
            <v>2971.3365000000003</v>
          </cell>
        </row>
        <row r="422">
          <cell r="B422" t="str">
            <v>Total</v>
          </cell>
          <cell r="F422">
            <v>2971.3365000000003</v>
          </cell>
        </row>
        <row r="423">
          <cell r="B423" t="str">
            <v>Labour for fixing</v>
          </cell>
          <cell r="C423">
            <v>1</v>
          </cell>
          <cell r="D423" t="str">
            <v>No</v>
          </cell>
          <cell r="E423">
            <v>80</v>
          </cell>
          <cell r="F423">
            <v>80</v>
          </cell>
        </row>
        <row r="424">
          <cell r="B424" t="str">
            <v>Rate per fixture</v>
          </cell>
          <cell r="F424">
            <v>3051.3365000000003</v>
          </cell>
        </row>
        <row r="426">
          <cell r="A426" t="str">
            <v>NS-INEL-12E</v>
          </cell>
          <cell r="B426" t="str">
            <v>1 X 11W CTL Mirror Light</v>
          </cell>
        </row>
        <row r="427">
          <cell r="B427" t="str">
            <v>1 x 11 watt box type fluorescent luminaire complete with electronic ballast Pierlite Cat. No. Decora.</v>
          </cell>
          <cell r="C427">
            <v>1</v>
          </cell>
          <cell r="D427" t="str">
            <v>No</v>
          </cell>
          <cell r="E427">
            <v>300</v>
          </cell>
          <cell r="F427">
            <v>300</v>
          </cell>
        </row>
        <row r="428">
          <cell r="B428" t="str">
            <v>Less 40 %</v>
          </cell>
          <cell r="F428">
            <v>-120</v>
          </cell>
        </row>
        <row r="429">
          <cell r="B429" t="str">
            <v>Cost of lamp</v>
          </cell>
          <cell r="C429">
            <v>1</v>
          </cell>
          <cell r="D429" t="str">
            <v>No</v>
          </cell>
          <cell r="E429">
            <v>80</v>
          </cell>
          <cell r="F429">
            <v>80</v>
          </cell>
        </row>
        <row r="430">
          <cell r="B430" t="str">
            <v>sub-total</v>
          </cell>
          <cell r="F430">
            <v>260</v>
          </cell>
        </row>
        <row r="431">
          <cell r="B431" t="str">
            <v>Price inclusive of sales tax @ 12.5%</v>
          </cell>
          <cell r="F431">
            <v>292.5</v>
          </cell>
        </row>
        <row r="432">
          <cell r="B432" t="str">
            <v>Incl. packing and forwarding @2%</v>
          </cell>
          <cell r="F432">
            <v>298.35000000000002</v>
          </cell>
        </row>
        <row r="433">
          <cell r="B433" t="str">
            <v>Incl.overhead and profit @ 10%</v>
          </cell>
          <cell r="F433">
            <v>328.18500000000006</v>
          </cell>
        </row>
        <row r="434">
          <cell r="B434" t="str">
            <v>Total</v>
          </cell>
          <cell r="F434">
            <v>328.18500000000006</v>
          </cell>
        </row>
        <row r="435">
          <cell r="B435" t="str">
            <v>Labour for fixing</v>
          </cell>
          <cell r="C435">
            <v>1</v>
          </cell>
          <cell r="D435" t="str">
            <v>No</v>
          </cell>
          <cell r="E435">
            <v>80</v>
          </cell>
          <cell r="F435">
            <v>80</v>
          </cell>
        </row>
        <row r="436">
          <cell r="B436" t="str">
            <v>Rate per fixture</v>
          </cell>
          <cell r="F436">
            <v>408.18500000000006</v>
          </cell>
        </row>
        <row r="438">
          <cell r="A438" t="str">
            <v>NS-INEL-12F</v>
          </cell>
          <cell r="B438" t="str">
            <v>EXIT LIGHTS</v>
          </cell>
        </row>
        <row r="439">
          <cell r="B439" t="str">
            <v>Exit sign with 1 x 11 watt FSD lamp including providing maintenance free batteries &amp; charger capable of working for 1 hrs duration mounted on ceiling/wall complete with the approved EXIT self adhesive labels as per site requirement as required similar to Pierlite cat. Director-r</v>
          </cell>
          <cell r="C439">
            <v>1</v>
          </cell>
          <cell r="D439" t="str">
            <v>No</v>
          </cell>
          <cell r="E439">
            <v>6750</v>
          </cell>
          <cell r="F439">
            <v>6750</v>
          </cell>
        </row>
        <row r="440">
          <cell r="B440" t="str">
            <v>Less 30 %</v>
          </cell>
          <cell r="F440">
            <v>-2025</v>
          </cell>
        </row>
        <row r="441">
          <cell r="B441" t="str">
            <v>Cost of lamp</v>
          </cell>
          <cell r="C441">
            <v>1</v>
          </cell>
          <cell r="D441" t="str">
            <v>No</v>
          </cell>
          <cell r="E441">
            <v>80</v>
          </cell>
          <cell r="F441">
            <v>80</v>
          </cell>
        </row>
        <row r="442">
          <cell r="B442" t="str">
            <v>sub-total</v>
          </cell>
          <cell r="F442">
            <v>4805</v>
          </cell>
        </row>
        <row r="443">
          <cell r="B443" t="str">
            <v>Price inclusive of sales tax @ 12.5%</v>
          </cell>
          <cell r="F443">
            <v>5405.625</v>
          </cell>
        </row>
        <row r="444">
          <cell r="B444" t="str">
            <v>Incl. packing and forwarding @2%</v>
          </cell>
          <cell r="F444">
            <v>5513.7375000000002</v>
          </cell>
        </row>
        <row r="445">
          <cell r="B445" t="str">
            <v>Incl.overhead and profit @ 10%</v>
          </cell>
          <cell r="F445">
            <v>6065.1112500000008</v>
          </cell>
        </row>
        <row r="446">
          <cell r="B446" t="str">
            <v>Total</v>
          </cell>
          <cell r="F446">
            <v>6065.1112500000008</v>
          </cell>
        </row>
        <row r="447">
          <cell r="B447" t="str">
            <v>Labour for fixing</v>
          </cell>
          <cell r="C447">
            <v>1</v>
          </cell>
          <cell r="D447" t="str">
            <v>No</v>
          </cell>
          <cell r="E447">
            <v>80</v>
          </cell>
          <cell r="F447">
            <v>80</v>
          </cell>
        </row>
        <row r="448">
          <cell r="B448" t="str">
            <v>Rate per fixture</v>
          </cell>
          <cell r="F448">
            <v>6145.1112500000008</v>
          </cell>
        </row>
        <row r="450">
          <cell r="A450" t="str">
            <v>NS-INEL-12G</v>
          </cell>
          <cell r="B450" t="str">
            <v>2 X 18W CFL light-1</v>
          </cell>
        </row>
        <row r="451">
          <cell r="B451" t="str">
            <v>2 x 18 Watt CFL bracket light, light luminaire complete 1 Nos. electronic ballast Pierlite Cat. new Mars-LH-180</v>
          </cell>
          <cell r="C451">
            <v>1</v>
          </cell>
          <cell r="D451" t="str">
            <v>No</v>
          </cell>
          <cell r="E451">
            <v>1200</v>
          </cell>
          <cell r="F451">
            <v>1200</v>
          </cell>
        </row>
        <row r="452">
          <cell r="B452" t="str">
            <v>Less 40 %</v>
          </cell>
          <cell r="F452">
            <v>-480</v>
          </cell>
        </row>
        <row r="453">
          <cell r="B453" t="str">
            <v>Cost of lamp</v>
          </cell>
          <cell r="C453">
            <v>2</v>
          </cell>
          <cell r="D453" t="str">
            <v>No</v>
          </cell>
          <cell r="E453">
            <v>90</v>
          </cell>
          <cell r="F453">
            <v>180</v>
          </cell>
        </row>
        <row r="454">
          <cell r="B454" t="str">
            <v>sub-total</v>
          </cell>
          <cell r="F454">
            <v>900</v>
          </cell>
        </row>
        <row r="455">
          <cell r="B455" t="str">
            <v>Price inclusive of sales tax @ 12.5%</v>
          </cell>
          <cell r="F455">
            <v>1012.5</v>
          </cell>
        </row>
        <row r="456">
          <cell r="B456" t="str">
            <v>Incl. packing and forwarding @2%</v>
          </cell>
          <cell r="F456">
            <v>1032.75</v>
          </cell>
        </row>
        <row r="457">
          <cell r="B457" t="str">
            <v>Incl.overhead and profit @ 10%</v>
          </cell>
          <cell r="F457">
            <v>1136.0250000000001</v>
          </cell>
        </row>
        <row r="458">
          <cell r="B458" t="str">
            <v>Total</v>
          </cell>
          <cell r="F458">
            <v>1136.0250000000001</v>
          </cell>
        </row>
        <row r="459">
          <cell r="B459" t="str">
            <v>Labour for fixing</v>
          </cell>
          <cell r="C459">
            <v>1</v>
          </cell>
          <cell r="D459" t="str">
            <v>No</v>
          </cell>
          <cell r="E459">
            <v>80</v>
          </cell>
          <cell r="F459">
            <v>80</v>
          </cell>
        </row>
        <row r="460">
          <cell r="B460" t="str">
            <v>Rate per fixture</v>
          </cell>
          <cell r="F460">
            <v>1216.0250000000001</v>
          </cell>
        </row>
        <row r="462">
          <cell r="A462" t="str">
            <v>NS-INEL-12H</v>
          </cell>
          <cell r="B462" t="str">
            <v>2 X 18W CFL light-2</v>
          </cell>
        </row>
        <row r="463">
          <cell r="B463" t="str">
            <v>2 x 18 Watt CFL bracket light, light luminaire complete 1 Nos. electronic ballast Pierlite Cat. new Mars-LH-180 with glass</v>
          </cell>
          <cell r="C463">
            <v>1</v>
          </cell>
          <cell r="D463" t="str">
            <v>No</v>
          </cell>
          <cell r="E463">
            <v>1350</v>
          </cell>
          <cell r="F463">
            <v>1350</v>
          </cell>
        </row>
        <row r="464">
          <cell r="B464" t="str">
            <v>Less 40 %</v>
          </cell>
          <cell r="F464">
            <v>-540</v>
          </cell>
        </row>
        <row r="465">
          <cell r="B465" t="str">
            <v>Cost of lamp</v>
          </cell>
          <cell r="C465">
            <v>2</v>
          </cell>
          <cell r="D465" t="str">
            <v>No</v>
          </cell>
          <cell r="E465">
            <v>90</v>
          </cell>
          <cell r="F465">
            <v>180</v>
          </cell>
        </row>
        <row r="466">
          <cell r="B466" t="str">
            <v>sub-total</v>
          </cell>
          <cell r="F466">
            <v>990</v>
          </cell>
        </row>
        <row r="467">
          <cell r="B467" t="str">
            <v>Price inclusive of sales tax @ 12.5%</v>
          </cell>
          <cell r="F467">
            <v>1113.75</v>
          </cell>
        </row>
        <row r="468">
          <cell r="B468" t="str">
            <v>Incl. packing and forwarding @2%</v>
          </cell>
          <cell r="F468">
            <v>1136.0250000000001</v>
          </cell>
        </row>
        <row r="469">
          <cell r="B469" t="str">
            <v>Incl.overhead and profit @ 10%</v>
          </cell>
          <cell r="F469">
            <v>1249.6275000000003</v>
          </cell>
        </row>
        <row r="470">
          <cell r="B470" t="str">
            <v>Total</v>
          </cell>
          <cell r="F470">
            <v>1249.6275000000003</v>
          </cell>
        </row>
        <row r="471">
          <cell r="B471" t="str">
            <v>Labour for fixing</v>
          </cell>
          <cell r="C471">
            <v>1</v>
          </cell>
          <cell r="D471" t="str">
            <v>No</v>
          </cell>
          <cell r="E471">
            <v>80</v>
          </cell>
          <cell r="F471">
            <v>80</v>
          </cell>
        </row>
        <row r="472">
          <cell r="B472" t="str">
            <v>Rate per fixture</v>
          </cell>
          <cell r="F472">
            <v>1329.6275000000003</v>
          </cell>
        </row>
        <row r="474">
          <cell r="A474" t="str">
            <v>NS-INEL-12I</v>
          </cell>
          <cell r="B474" t="str">
            <v>1 X 10 W CFL fitting (night light)</v>
          </cell>
        </row>
        <row r="475">
          <cell r="B475" t="str">
            <v>1 x 10  Watt CFL recessed  light luminaire complete as per pierlite cat no. Pluto</v>
          </cell>
          <cell r="C475">
            <v>1</v>
          </cell>
          <cell r="D475" t="str">
            <v>No</v>
          </cell>
          <cell r="E475">
            <v>600</v>
          </cell>
          <cell r="F475">
            <v>600</v>
          </cell>
        </row>
        <row r="476">
          <cell r="B476" t="str">
            <v>Less 40 %</v>
          </cell>
          <cell r="F476">
            <v>-240</v>
          </cell>
        </row>
        <row r="477">
          <cell r="B477" t="str">
            <v>Cost of lamp</v>
          </cell>
          <cell r="C477">
            <v>1</v>
          </cell>
          <cell r="D477" t="str">
            <v>No</v>
          </cell>
          <cell r="E477">
            <v>80</v>
          </cell>
          <cell r="F477">
            <v>80</v>
          </cell>
        </row>
        <row r="478">
          <cell r="B478" t="str">
            <v>sub-total</v>
          </cell>
          <cell r="F478">
            <v>440</v>
          </cell>
        </row>
        <row r="479">
          <cell r="B479" t="str">
            <v>Price inclusive of sales tax @ 12.5%</v>
          </cell>
          <cell r="F479">
            <v>495</v>
          </cell>
        </row>
        <row r="480">
          <cell r="B480" t="str">
            <v>Incl. packing and forwarding @2%</v>
          </cell>
          <cell r="F480">
            <v>504.90000000000003</v>
          </cell>
        </row>
        <row r="481">
          <cell r="B481" t="str">
            <v>Incl.overhead and profit @ 10%</v>
          </cell>
          <cell r="F481">
            <v>555.3900000000001</v>
          </cell>
        </row>
        <row r="482">
          <cell r="B482" t="str">
            <v>Total</v>
          </cell>
          <cell r="F482">
            <v>555.3900000000001</v>
          </cell>
        </row>
        <row r="483">
          <cell r="B483" t="str">
            <v>Labour for fixing</v>
          </cell>
          <cell r="C483">
            <v>1</v>
          </cell>
          <cell r="D483" t="str">
            <v>No</v>
          </cell>
          <cell r="E483">
            <v>80</v>
          </cell>
          <cell r="F483">
            <v>80</v>
          </cell>
        </row>
        <row r="484">
          <cell r="B484" t="str">
            <v>Rate per fixture</v>
          </cell>
          <cell r="F484">
            <v>635.3900000000001</v>
          </cell>
        </row>
        <row r="486">
          <cell r="A486" t="str">
            <v>NS-INEL-12J</v>
          </cell>
          <cell r="B486" t="str">
            <v>1 X36  W CFL fitting (Bed light)</v>
          </cell>
        </row>
        <row r="487">
          <cell r="B487" t="str">
            <v>1 x 36 Watt CFL recessed  light luminaire complete as per pierlite cat no. Bedlight</v>
          </cell>
          <cell r="C487">
            <v>1</v>
          </cell>
          <cell r="D487" t="str">
            <v>No</v>
          </cell>
          <cell r="E487">
            <v>3500</v>
          </cell>
          <cell r="F487">
            <v>3500</v>
          </cell>
        </row>
        <row r="488">
          <cell r="B488" t="str">
            <v>Less 40 %</v>
          </cell>
          <cell r="F488">
            <v>-1400</v>
          </cell>
        </row>
        <row r="489">
          <cell r="B489" t="str">
            <v>Cost of lamp</v>
          </cell>
          <cell r="C489">
            <v>1</v>
          </cell>
          <cell r="D489" t="str">
            <v>No</v>
          </cell>
          <cell r="E489">
            <v>125</v>
          </cell>
          <cell r="F489">
            <v>125</v>
          </cell>
        </row>
        <row r="490">
          <cell r="B490" t="str">
            <v>sub-total</v>
          </cell>
          <cell r="F490">
            <v>2225</v>
          </cell>
        </row>
        <row r="491">
          <cell r="B491" t="str">
            <v>Price inclusive of sales tax @ 12.5%</v>
          </cell>
          <cell r="F491">
            <v>2503.125</v>
          </cell>
        </row>
        <row r="492">
          <cell r="B492" t="str">
            <v>Incl. packing and forwarding @2%</v>
          </cell>
          <cell r="F492">
            <v>2553.1875</v>
          </cell>
        </row>
        <row r="493">
          <cell r="B493" t="str">
            <v>Incl.overhead and profit @ 10%</v>
          </cell>
          <cell r="F493">
            <v>2808.5062500000004</v>
          </cell>
        </row>
        <row r="494">
          <cell r="B494" t="str">
            <v>Total</v>
          </cell>
          <cell r="F494">
            <v>2808.5062500000004</v>
          </cell>
        </row>
        <row r="495">
          <cell r="B495" t="str">
            <v>Labour for fixing</v>
          </cell>
          <cell r="C495">
            <v>1</v>
          </cell>
          <cell r="D495" t="str">
            <v>No</v>
          </cell>
          <cell r="E495">
            <v>80</v>
          </cell>
          <cell r="F495">
            <v>80</v>
          </cell>
        </row>
        <row r="496">
          <cell r="B496" t="str">
            <v>Rate per fixture</v>
          </cell>
          <cell r="F496">
            <v>2888.5062500000004</v>
          </cell>
        </row>
        <row r="498">
          <cell r="A498" t="str">
            <v>NS-INEL-12K</v>
          </cell>
          <cell r="B498" t="str">
            <v>1 X 18 W CFL fitting (Bulk Head)</v>
          </cell>
        </row>
        <row r="499">
          <cell r="B499" t="str">
            <v>1 x 10  Watt CFL recessed  light luminaire complete as per pierlite cat no. Bulkhead</v>
          </cell>
          <cell r="C499">
            <v>1</v>
          </cell>
          <cell r="D499" t="str">
            <v>No</v>
          </cell>
          <cell r="E499">
            <v>1300</v>
          </cell>
          <cell r="F499">
            <v>1300</v>
          </cell>
        </row>
        <row r="500">
          <cell r="B500" t="str">
            <v>Less 40 %</v>
          </cell>
          <cell r="F500">
            <v>-520</v>
          </cell>
        </row>
        <row r="501">
          <cell r="B501" t="str">
            <v>Cost of lamp</v>
          </cell>
          <cell r="C501">
            <v>1</v>
          </cell>
          <cell r="D501" t="str">
            <v>No</v>
          </cell>
          <cell r="E501">
            <v>90</v>
          </cell>
          <cell r="F501">
            <v>90</v>
          </cell>
        </row>
        <row r="502">
          <cell r="B502" t="str">
            <v>sub-total</v>
          </cell>
          <cell r="F502">
            <v>870</v>
          </cell>
        </row>
        <row r="503">
          <cell r="B503" t="str">
            <v>Price inclusive of sales tax @ 12.5%</v>
          </cell>
          <cell r="F503">
            <v>978.75</v>
          </cell>
        </row>
        <row r="504">
          <cell r="B504" t="str">
            <v>Incl. packing and forwarding @2%</v>
          </cell>
          <cell r="F504">
            <v>998.32500000000005</v>
          </cell>
        </row>
        <row r="505">
          <cell r="B505" t="str">
            <v>Incl.overhead and profit @ 10%</v>
          </cell>
          <cell r="F505">
            <v>1098.1575</v>
          </cell>
        </row>
        <row r="506">
          <cell r="B506" t="str">
            <v>Total</v>
          </cell>
          <cell r="F506">
            <v>1098.1575</v>
          </cell>
        </row>
        <row r="507">
          <cell r="B507" t="str">
            <v>Labour for fixing</v>
          </cell>
          <cell r="C507">
            <v>1</v>
          </cell>
          <cell r="D507" t="str">
            <v>No</v>
          </cell>
          <cell r="E507">
            <v>80</v>
          </cell>
          <cell r="F507">
            <v>80</v>
          </cell>
        </row>
        <row r="508">
          <cell r="B508" t="str">
            <v>Rate per fixture</v>
          </cell>
          <cell r="F508">
            <v>1178.1575</v>
          </cell>
        </row>
        <row r="510">
          <cell r="A510" t="str">
            <v>NS-INEL-12L</v>
          </cell>
          <cell r="B510" t="str">
            <v>Motion sensor</v>
          </cell>
        </row>
        <row r="511">
          <cell r="B511" t="str">
            <v>Moment detector including wiring</v>
          </cell>
          <cell r="C511">
            <v>1</v>
          </cell>
          <cell r="D511" t="str">
            <v>No</v>
          </cell>
          <cell r="E511">
            <v>8500</v>
          </cell>
          <cell r="F511">
            <v>8500</v>
          </cell>
        </row>
        <row r="512">
          <cell r="B512" t="str">
            <v>Less 20 %</v>
          </cell>
          <cell r="F512">
            <v>-1700</v>
          </cell>
        </row>
        <row r="513">
          <cell r="B513" t="str">
            <v>sub-total</v>
          </cell>
          <cell r="F513">
            <v>6800</v>
          </cell>
        </row>
        <row r="514">
          <cell r="B514" t="str">
            <v>Price inclusive of sales tax @ 12.5%</v>
          </cell>
          <cell r="F514">
            <v>7650</v>
          </cell>
        </row>
        <row r="515">
          <cell r="B515" t="str">
            <v>Incl. packing and forwarding @2%</v>
          </cell>
          <cell r="F515">
            <v>7803</v>
          </cell>
        </row>
        <row r="516">
          <cell r="B516" t="str">
            <v>Incl.overhead and profit @ 10%</v>
          </cell>
          <cell r="F516">
            <v>8583.3000000000011</v>
          </cell>
        </row>
        <row r="517">
          <cell r="B517" t="str">
            <v>Total</v>
          </cell>
          <cell r="F517">
            <v>8583.3000000000011</v>
          </cell>
        </row>
        <row r="518">
          <cell r="B518" t="str">
            <v>Labour for fixing including wiring</v>
          </cell>
          <cell r="C518">
            <v>1</v>
          </cell>
          <cell r="D518" t="str">
            <v>No</v>
          </cell>
          <cell r="E518">
            <v>500</v>
          </cell>
          <cell r="F518">
            <v>500</v>
          </cell>
        </row>
        <row r="519">
          <cell r="B519" t="str">
            <v>Rate per fixture</v>
          </cell>
          <cell r="F519">
            <v>9083.3000000000011</v>
          </cell>
        </row>
        <row r="521">
          <cell r="A521" t="str">
            <v>NS-INEL-12M</v>
          </cell>
          <cell r="B521" t="str">
            <v>3 X 14 W T-5 Clean Room Fitting</v>
          </cell>
        </row>
        <row r="522">
          <cell r="B522" t="str">
            <v>3 x 14 watt T-5 luminaire complete with electronic ballast Pierlite. Cat No.PharmaLux</v>
          </cell>
          <cell r="C522">
            <v>1</v>
          </cell>
          <cell r="D522" t="str">
            <v>No</v>
          </cell>
          <cell r="E522">
            <v>8500</v>
          </cell>
          <cell r="F522">
            <v>8500</v>
          </cell>
        </row>
        <row r="523">
          <cell r="B523" t="str">
            <v>Less 40 %</v>
          </cell>
          <cell r="F523">
            <v>-3400</v>
          </cell>
        </row>
        <row r="524">
          <cell r="B524" t="str">
            <v>Cost of lamp</v>
          </cell>
          <cell r="C524">
            <v>3</v>
          </cell>
          <cell r="D524" t="str">
            <v>No</v>
          </cell>
          <cell r="E524">
            <v>125</v>
          </cell>
          <cell r="F524">
            <v>375</v>
          </cell>
        </row>
        <row r="525">
          <cell r="B525" t="str">
            <v>sub-total</v>
          </cell>
          <cell r="F525">
            <v>5475</v>
          </cell>
        </row>
        <row r="526">
          <cell r="B526" t="str">
            <v>Price inclusive of sales tax @ 12.5%</v>
          </cell>
          <cell r="F526">
            <v>6159.375</v>
          </cell>
        </row>
        <row r="527">
          <cell r="B527" t="str">
            <v>Incl. packing and forwarding @2%</v>
          </cell>
          <cell r="F527">
            <v>6282.5625</v>
          </cell>
        </row>
        <row r="528">
          <cell r="B528" t="str">
            <v>Incl.overhead and profit @ 10%</v>
          </cell>
          <cell r="F528">
            <v>6910.8187500000004</v>
          </cell>
        </row>
        <row r="529">
          <cell r="B529" t="str">
            <v>Total</v>
          </cell>
          <cell r="F529">
            <v>6910.8187500000004</v>
          </cell>
        </row>
        <row r="530">
          <cell r="B530" t="str">
            <v>Labour for fixing</v>
          </cell>
          <cell r="C530">
            <v>1</v>
          </cell>
          <cell r="D530" t="str">
            <v>No</v>
          </cell>
          <cell r="E530">
            <v>80</v>
          </cell>
          <cell r="F530">
            <v>80</v>
          </cell>
        </row>
        <row r="531">
          <cell r="B531" t="str">
            <v>Rate per fixture</v>
          </cell>
          <cell r="F531">
            <v>6990.8187500000004</v>
          </cell>
        </row>
        <row r="533">
          <cell r="A533" t="str">
            <v>NS-INEL-12N</v>
          </cell>
          <cell r="B533" t="str">
            <v>2X36 Watt industrial fixture</v>
          </cell>
        </row>
        <row r="534">
          <cell r="B534" t="str">
            <v>2 x 40 watt box type fluorescent luminaire complete with electronic ballast Pierlite. Cat No. Weatherproof delux</v>
          </cell>
          <cell r="C534">
            <v>1</v>
          </cell>
          <cell r="D534" t="str">
            <v>No</v>
          </cell>
          <cell r="E534">
            <v>2750</v>
          </cell>
          <cell r="F534">
            <v>2750</v>
          </cell>
        </row>
        <row r="535">
          <cell r="B535" t="str">
            <v>Less 40 %</v>
          </cell>
          <cell r="F535">
            <v>-1100</v>
          </cell>
        </row>
        <row r="536">
          <cell r="B536" t="str">
            <v>Cost of lamp</v>
          </cell>
          <cell r="C536">
            <v>2</v>
          </cell>
          <cell r="D536" t="str">
            <v>No</v>
          </cell>
          <cell r="E536">
            <v>60</v>
          </cell>
          <cell r="F536">
            <v>120</v>
          </cell>
        </row>
        <row r="537">
          <cell r="B537" t="str">
            <v>sub-total</v>
          </cell>
          <cell r="F537">
            <v>1770</v>
          </cell>
        </row>
        <row r="538">
          <cell r="B538" t="str">
            <v>Price inclusive of sales tax @ 12.5%</v>
          </cell>
          <cell r="F538">
            <v>1991.25</v>
          </cell>
        </row>
        <row r="539">
          <cell r="B539" t="str">
            <v>Incl. packing and forwarding @2%</v>
          </cell>
          <cell r="F539">
            <v>2031.075</v>
          </cell>
        </row>
        <row r="540">
          <cell r="B540" t="str">
            <v>Incl.overhead and profit @ 10%</v>
          </cell>
          <cell r="F540">
            <v>2234.1825000000003</v>
          </cell>
        </row>
        <row r="541">
          <cell r="B541" t="str">
            <v>Total</v>
          </cell>
          <cell r="F541">
            <v>2234.1825000000003</v>
          </cell>
        </row>
        <row r="542">
          <cell r="B542" t="str">
            <v>Labour for fixing</v>
          </cell>
          <cell r="C542">
            <v>1</v>
          </cell>
          <cell r="D542" t="str">
            <v>No</v>
          </cell>
          <cell r="E542">
            <v>80</v>
          </cell>
          <cell r="F542">
            <v>80</v>
          </cell>
        </row>
        <row r="543">
          <cell r="B543" t="str">
            <v>Rate per fixture</v>
          </cell>
          <cell r="F543">
            <v>2314.1825000000003</v>
          </cell>
        </row>
        <row r="545">
          <cell r="A545" t="str">
            <v>NS-INEL-12O</v>
          </cell>
          <cell r="B545" t="str">
            <v xml:space="preserve">1 X 11 W CFL fitting </v>
          </cell>
        </row>
        <row r="546">
          <cell r="B546" t="str">
            <v xml:space="preserve">1 x 11  Watt CFL recessed  light luminaire </v>
          </cell>
          <cell r="C546">
            <v>1</v>
          </cell>
          <cell r="D546" t="str">
            <v>No</v>
          </cell>
          <cell r="E546">
            <v>1800</v>
          </cell>
          <cell r="F546">
            <v>1800</v>
          </cell>
        </row>
        <row r="547">
          <cell r="B547" t="str">
            <v>Less 20 %</v>
          </cell>
          <cell r="F547">
            <v>-360</v>
          </cell>
        </row>
        <row r="548">
          <cell r="B548" t="str">
            <v>Cost of lamp</v>
          </cell>
          <cell r="C548">
            <v>1</v>
          </cell>
          <cell r="D548" t="str">
            <v>No</v>
          </cell>
          <cell r="E548">
            <v>80</v>
          </cell>
          <cell r="F548">
            <v>80</v>
          </cell>
        </row>
        <row r="549">
          <cell r="B549" t="str">
            <v>sub-total</v>
          </cell>
          <cell r="F549">
            <v>1520</v>
          </cell>
        </row>
        <row r="550">
          <cell r="B550" t="str">
            <v>Price inclusive of sales tax @ 12.5%</v>
          </cell>
          <cell r="F550">
            <v>1710</v>
          </cell>
        </row>
        <row r="551">
          <cell r="B551" t="str">
            <v>Incl. packing and forwarding @2%</v>
          </cell>
          <cell r="F551">
            <v>1744.2</v>
          </cell>
        </row>
        <row r="552">
          <cell r="B552" t="str">
            <v>Incl.overhead and profit @ 10%</v>
          </cell>
          <cell r="F552">
            <v>1918.6200000000001</v>
          </cell>
        </row>
        <row r="553">
          <cell r="B553" t="str">
            <v>Total</v>
          </cell>
          <cell r="F553">
            <v>1918.6200000000001</v>
          </cell>
        </row>
        <row r="554">
          <cell r="B554" t="str">
            <v>Labour for fixing</v>
          </cell>
          <cell r="C554">
            <v>1</v>
          </cell>
          <cell r="D554" t="str">
            <v>No</v>
          </cell>
          <cell r="E554">
            <v>80</v>
          </cell>
          <cell r="F554">
            <v>80</v>
          </cell>
        </row>
        <row r="555">
          <cell r="B555" t="str">
            <v>Rate per fixture</v>
          </cell>
          <cell r="F555">
            <v>1998.6200000000001</v>
          </cell>
        </row>
        <row r="557">
          <cell r="A557" t="str">
            <v>NS-INEL-12P</v>
          </cell>
          <cell r="B557" t="str">
            <v>1 X 24 W CFL light</v>
          </cell>
        </row>
        <row r="558">
          <cell r="B558" t="str">
            <v>1 x 24 Watt CFL surface light</v>
          </cell>
          <cell r="C558">
            <v>1</v>
          </cell>
          <cell r="D558" t="str">
            <v>No</v>
          </cell>
          <cell r="E558">
            <v>2500</v>
          </cell>
          <cell r="F558">
            <v>2500</v>
          </cell>
        </row>
        <row r="559">
          <cell r="B559" t="str">
            <v>Less 20 %</v>
          </cell>
          <cell r="F559">
            <v>-500</v>
          </cell>
        </row>
        <row r="560">
          <cell r="B560" t="str">
            <v>Cost of lamp</v>
          </cell>
          <cell r="C560">
            <v>1</v>
          </cell>
          <cell r="D560" t="str">
            <v>No</v>
          </cell>
          <cell r="E560">
            <v>90</v>
          </cell>
          <cell r="F560">
            <v>90</v>
          </cell>
        </row>
        <row r="561">
          <cell r="B561" t="str">
            <v>sub-total</v>
          </cell>
          <cell r="F561">
            <v>2090</v>
          </cell>
        </row>
        <row r="562">
          <cell r="B562" t="str">
            <v>Price inclusive of sales tax @ 12.5%</v>
          </cell>
          <cell r="F562">
            <v>2351.25</v>
          </cell>
        </row>
        <row r="563">
          <cell r="B563" t="str">
            <v>Incl. packing and forwarding @2%</v>
          </cell>
          <cell r="F563">
            <v>2398.2750000000001</v>
          </cell>
        </row>
        <row r="564">
          <cell r="B564" t="str">
            <v>Incl.overhead and profit @ 10%</v>
          </cell>
          <cell r="F564">
            <v>2638.1025000000004</v>
          </cell>
        </row>
        <row r="565">
          <cell r="B565" t="str">
            <v>Total</v>
          </cell>
          <cell r="F565">
            <v>2638.1025000000004</v>
          </cell>
        </row>
        <row r="566">
          <cell r="B566" t="str">
            <v>Labour for fixing</v>
          </cell>
          <cell r="C566">
            <v>1</v>
          </cell>
          <cell r="D566" t="str">
            <v>No</v>
          </cell>
          <cell r="E566">
            <v>80</v>
          </cell>
          <cell r="F566">
            <v>80</v>
          </cell>
        </row>
        <row r="567">
          <cell r="B567" t="str">
            <v>Rate per fixture</v>
          </cell>
          <cell r="F567">
            <v>2718.1025000000004</v>
          </cell>
        </row>
        <row r="569">
          <cell r="A569" t="str">
            <v>NS-INEL-12Q</v>
          </cell>
          <cell r="B569" t="str">
            <v>wall bracket residence</v>
          </cell>
        </row>
        <row r="570">
          <cell r="B570" t="str">
            <v>wall bracket residence</v>
          </cell>
          <cell r="C570">
            <v>1</v>
          </cell>
          <cell r="D570" t="str">
            <v>No</v>
          </cell>
          <cell r="E570">
            <v>1800</v>
          </cell>
          <cell r="F570">
            <v>1800</v>
          </cell>
        </row>
        <row r="571">
          <cell r="B571" t="str">
            <v>Less 20 %</v>
          </cell>
          <cell r="F571">
            <v>-360</v>
          </cell>
        </row>
        <row r="572">
          <cell r="B572" t="str">
            <v>Cost of lamp</v>
          </cell>
          <cell r="C572">
            <v>1</v>
          </cell>
          <cell r="D572" t="str">
            <v>No</v>
          </cell>
          <cell r="E572">
            <v>90</v>
          </cell>
          <cell r="F572">
            <v>90</v>
          </cell>
        </row>
        <row r="573">
          <cell r="B573" t="str">
            <v>sub-total</v>
          </cell>
          <cell r="F573">
            <v>1530</v>
          </cell>
        </row>
        <row r="574">
          <cell r="B574" t="str">
            <v>Price inclusive of sales tax @ 12.5%</v>
          </cell>
          <cell r="F574">
            <v>1721.25</v>
          </cell>
        </row>
        <row r="575">
          <cell r="B575" t="str">
            <v>Incl. packing and forwarding @2%</v>
          </cell>
          <cell r="F575">
            <v>1755.675</v>
          </cell>
        </row>
        <row r="576">
          <cell r="B576" t="str">
            <v>Incl.overhead and profit @ 10%</v>
          </cell>
          <cell r="F576">
            <v>1931.2425000000001</v>
          </cell>
        </row>
        <row r="577">
          <cell r="B577" t="str">
            <v>Total</v>
          </cell>
          <cell r="F577">
            <v>1931.2425000000001</v>
          </cell>
        </row>
        <row r="578">
          <cell r="B578" t="str">
            <v>Labour for fixing</v>
          </cell>
          <cell r="C578">
            <v>1</v>
          </cell>
          <cell r="D578" t="str">
            <v>No</v>
          </cell>
          <cell r="E578">
            <v>80</v>
          </cell>
          <cell r="F578">
            <v>80</v>
          </cell>
        </row>
        <row r="579">
          <cell r="B579" t="str">
            <v>Rate per fixture</v>
          </cell>
          <cell r="F579">
            <v>2011.2425000000001</v>
          </cell>
        </row>
        <row r="581">
          <cell r="A581" t="str">
            <v>NS-INEL-13A</v>
          </cell>
          <cell r="B581" t="str">
            <v>Ceiling Fans - 1200 mm sweep</v>
          </cell>
        </row>
        <row r="582">
          <cell r="B582" t="str">
            <v>1200mm sweep ceiling fan complete with blades, down rod, shackle insulator, canopy etc. including step type electronic regulator as required. (Crompton make).</v>
          </cell>
          <cell r="C582">
            <v>1</v>
          </cell>
          <cell r="D582" t="str">
            <v>No</v>
          </cell>
          <cell r="E582">
            <v>1505</v>
          </cell>
          <cell r="F582">
            <v>1505</v>
          </cell>
        </row>
        <row r="583">
          <cell r="B583" t="str">
            <v>Less 20 %</v>
          </cell>
          <cell r="F583">
            <v>-301</v>
          </cell>
        </row>
        <row r="584">
          <cell r="B584" t="str">
            <v>sub-total</v>
          </cell>
          <cell r="F584">
            <v>1204</v>
          </cell>
        </row>
        <row r="585">
          <cell r="B585" t="str">
            <v>Price inclusive of sales tax @ 12.5%</v>
          </cell>
          <cell r="F585">
            <v>1354.5</v>
          </cell>
        </row>
        <row r="586">
          <cell r="B586" t="str">
            <v>Incl. packing and forwarding @2%</v>
          </cell>
          <cell r="F586">
            <v>1381.59</v>
          </cell>
        </row>
        <row r="587">
          <cell r="B587" t="str">
            <v>Incl.overhead and profit @ 10%</v>
          </cell>
          <cell r="F587">
            <v>1519.749</v>
          </cell>
        </row>
        <row r="588">
          <cell r="B588" t="str">
            <v>Total</v>
          </cell>
          <cell r="F588">
            <v>1519.749</v>
          </cell>
        </row>
        <row r="589">
          <cell r="B589" t="str">
            <v>Labour for fixing</v>
          </cell>
          <cell r="C589">
            <v>1</v>
          </cell>
          <cell r="D589" t="str">
            <v>No</v>
          </cell>
          <cell r="E589">
            <v>150</v>
          </cell>
          <cell r="F589">
            <v>150</v>
          </cell>
        </row>
        <row r="590">
          <cell r="B590" t="str">
            <v>Rate per fixture</v>
          </cell>
          <cell r="F590">
            <v>1669.749</v>
          </cell>
        </row>
        <row r="592">
          <cell r="A592" t="str">
            <v>NS-INEL-13B</v>
          </cell>
          <cell r="B592" t="str">
            <v>Ceiling Fans - 1400 mm sweep</v>
          </cell>
        </row>
        <row r="593">
          <cell r="B593" t="str">
            <v>1400mm sweep ceiling fan complete with blades, down rod, shackle insulator, canopy etc. including step type electronic regulator as required. (Crompton make).</v>
          </cell>
          <cell r="C593">
            <v>1</v>
          </cell>
          <cell r="D593" t="str">
            <v>No</v>
          </cell>
          <cell r="E593">
            <v>1650</v>
          </cell>
          <cell r="F593">
            <v>1650</v>
          </cell>
        </row>
        <row r="594">
          <cell r="B594" t="str">
            <v>Less 20 %</v>
          </cell>
          <cell r="F594">
            <v>-330</v>
          </cell>
        </row>
        <row r="595">
          <cell r="B595" t="str">
            <v>sub-total</v>
          </cell>
          <cell r="F595">
            <v>1320</v>
          </cell>
        </row>
        <row r="596">
          <cell r="B596" t="str">
            <v>Price inclusive of sales tax @ 12.5%</v>
          </cell>
          <cell r="F596">
            <v>1485</v>
          </cell>
        </row>
        <row r="597">
          <cell r="B597" t="str">
            <v>Incl. packing and forwarding @2%</v>
          </cell>
          <cell r="F597">
            <v>1514.7</v>
          </cell>
        </row>
        <row r="598">
          <cell r="B598" t="str">
            <v>Incl.overhead and profit @ 10%</v>
          </cell>
          <cell r="F598">
            <v>1666.17</v>
          </cell>
        </row>
        <row r="599">
          <cell r="B599" t="str">
            <v>Total</v>
          </cell>
          <cell r="F599">
            <v>1666.17</v>
          </cell>
        </row>
        <row r="600">
          <cell r="B600" t="str">
            <v>Labour for fixing</v>
          </cell>
          <cell r="C600">
            <v>1</v>
          </cell>
          <cell r="D600" t="str">
            <v>No</v>
          </cell>
          <cell r="E600">
            <v>15</v>
          </cell>
          <cell r="F600">
            <v>150</v>
          </cell>
        </row>
        <row r="601">
          <cell r="B601" t="str">
            <v>Rate per fixture</v>
          </cell>
          <cell r="F601">
            <v>1816.17</v>
          </cell>
        </row>
        <row r="603">
          <cell r="A603" t="str">
            <v>NS-INEL-13C</v>
          </cell>
          <cell r="B603" t="str">
            <v>Bracket Fans - 380 mm sweep</v>
          </cell>
        </row>
        <row r="604">
          <cell r="B604" t="str">
            <v>380 mm sweep wall bracket fan complete including step type electronic regulator as required. (Crompton make).</v>
          </cell>
          <cell r="C604">
            <v>1</v>
          </cell>
          <cell r="D604" t="str">
            <v>No</v>
          </cell>
          <cell r="E604">
            <v>1700</v>
          </cell>
          <cell r="F604">
            <v>1700</v>
          </cell>
        </row>
        <row r="605">
          <cell r="B605" t="str">
            <v>Less 20 %</v>
          </cell>
          <cell r="F605">
            <v>-340</v>
          </cell>
        </row>
        <row r="606">
          <cell r="B606" t="str">
            <v>sub-total</v>
          </cell>
          <cell r="F606">
            <v>1360</v>
          </cell>
        </row>
        <row r="607">
          <cell r="B607" t="str">
            <v>Price inclusive of sales tax @ 12.5%</v>
          </cell>
          <cell r="F607">
            <v>1530</v>
          </cell>
        </row>
        <row r="608">
          <cell r="B608" t="str">
            <v>Incl. packing and forwarding @2%</v>
          </cell>
          <cell r="F608">
            <v>1560.6000000000001</v>
          </cell>
        </row>
        <row r="609">
          <cell r="B609" t="str">
            <v>Incl.overhead and profit @ 10%</v>
          </cell>
          <cell r="F609">
            <v>1716.6600000000003</v>
          </cell>
        </row>
        <row r="610">
          <cell r="B610" t="str">
            <v>Total</v>
          </cell>
          <cell r="F610">
            <v>1716.6600000000003</v>
          </cell>
        </row>
        <row r="611">
          <cell r="B611" t="str">
            <v>Labour for fixing</v>
          </cell>
          <cell r="C611">
            <v>1</v>
          </cell>
          <cell r="D611" t="str">
            <v>No</v>
          </cell>
          <cell r="E611">
            <v>150</v>
          </cell>
          <cell r="F611">
            <v>150</v>
          </cell>
        </row>
        <row r="612">
          <cell r="B612" t="str">
            <v>Rate per fixture</v>
          </cell>
          <cell r="F612">
            <v>1866.6600000000003</v>
          </cell>
        </row>
        <row r="614">
          <cell r="A614" t="str">
            <v>NS-INEL-13D</v>
          </cell>
          <cell r="B614" t="str">
            <v>Bracket Fans - 610 mm sweep</v>
          </cell>
        </row>
        <row r="615">
          <cell r="B615" t="str">
            <v>610 mm sweep wall bracket fan complete including step type electronic regulator as required. (Crompton make).</v>
          </cell>
          <cell r="C615">
            <v>1</v>
          </cell>
          <cell r="D615" t="str">
            <v>No</v>
          </cell>
          <cell r="E615">
            <v>6128</v>
          </cell>
          <cell r="F615">
            <v>6128</v>
          </cell>
        </row>
        <row r="616">
          <cell r="B616" t="str">
            <v>Less 20 %</v>
          </cell>
          <cell r="F616">
            <v>-1225.6000000000001</v>
          </cell>
        </row>
        <row r="617">
          <cell r="B617" t="str">
            <v>sub-total</v>
          </cell>
          <cell r="F617">
            <v>4902.3999999999996</v>
          </cell>
        </row>
        <row r="618">
          <cell r="B618" t="str">
            <v>Price inclusive of sales tax @ 12.5%</v>
          </cell>
          <cell r="F618">
            <v>5515.2</v>
          </cell>
        </row>
        <row r="619">
          <cell r="B619" t="str">
            <v>Incl. packing and forwarding @2%</v>
          </cell>
          <cell r="F619">
            <v>5625.5039999999999</v>
          </cell>
        </row>
        <row r="620">
          <cell r="B620" t="str">
            <v>Incl.overhead and profit @ 10%</v>
          </cell>
          <cell r="F620">
            <v>6188.0544</v>
          </cell>
        </row>
        <row r="621">
          <cell r="B621" t="str">
            <v>Total</v>
          </cell>
          <cell r="F621">
            <v>6188.0544</v>
          </cell>
        </row>
        <row r="622">
          <cell r="B622" t="str">
            <v>Labour for fixing</v>
          </cell>
          <cell r="C622">
            <v>1</v>
          </cell>
          <cell r="D622" t="str">
            <v>No</v>
          </cell>
          <cell r="E622">
            <v>150</v>
          </cell>
          <cell r="F622">
            <v>150</v>
          </cell>
        </row>
        <row r="623">
          <cell r="B623" t="str">
            <v>Rate per fixture</v>
          </cell>
          <cell r="F623">
            <v>6338.0544</v>
          </cell>
        </row>
        <row r="625">
          <cell r="A625" t="str">
            <v>NS-INEL-13E</v>
          </cell>
          <cell r="B625" t="str">
            <v>Exhaust Fans - 300 mm sweep</v>
          </cell>
        </row>
        <row r="626">
          <cell r="B626" t="str">
            <v>300 mm sweep Exhaust fan complete including louvers as required. (Crompton make).</v>
          </cell>
          <cell r="C626">
            <v>1</v>
          </cell>
          <cell r="D626" t="str">
            <v>No</v>
          </cell>
          <cell r="E626">
            <v>2505</v>
          </cell>
          <cell r="F626">
            <v>2505</v>
          </cell>
        </row>
        <row r="627">
          <cell r="B627" t="str">
            <v>Less 20 %</v>
          </cell>
          <cell r="F627">
            <v>-501</v>
          </cell>
        </row>
        <row r="628">
          <cell r="B628" t="str">
            <v>sub-total</v>
          </cell>
          <cell r="F628">
            <v>2004</v>
          </cell>
        </row>
        <row r="629">
          <cell r="B629" t="str">
            <v>Price inclusive of sales tax @ 12.5%</v>
          </cell>
          <cell r="F629">
            <v>2254.5</v>
          </cell>
        </row>
        <row r="630">
          <cell r="B630" t="str">
            <v>Incl. packing and forwarding @2%</v>
          </cell>
          <cell r="F630">
            <v>2299.59</v>
          </cell>
        </row>
        <row r="631">
          <cell r="B631" t="str">
            <v>Incl.overhead and profit @ 10%</v>
          </cell>
          <cell r="F631">
            <v>2529.5490000000004</v>
          </cell>
        </row>
        <row r="632">
          <cell r="B632" t="str">
            <v>Total</v>
          </cell>
          <cell r="F632">
            <v>2529.5490000000004</v>
          </cell>
        </row>
        <row r="633">
          <cell r="B633" t="str">
            <v>Labour for fixing</v>
          </cell>
          <cell r="C633">
            <v>1</v>
          </cell>
          <cell r="D633" t="str">
            <v>No</v>
          </cell>
          <cell r="E633">
            <v>500</v>
          </cell>
          <cell r="F633">
            <v>500</v>
          </cell>
        </row>
        <row r="634">
          <cell r="B634" t="str">
            <v>Rate per fixture</v>
          </cell>
          <cell r="F634">
            <v>3029.5490000000004</v>
          </cell>
        </row>
        <row r="636">
          <cell r="A636" t="str">
            <v>NS-INEL-13F</v>
          </cell>
          <cell r="B636" t="str">
            <v>Exhaust Fans - 450 mm sweep</v>
          </cell>
        </row>
        <row r="637">
          <cell r="B637" t="str">
            <v>450 mm sweep Exhaust fan complete including louvers as required. (Crompton make).</v>
          </cell>
          <cell r="C637">
            <v>1</v>
          </cell>
          <cell r="D637" t="str">
            <v>No</v>
          </cell>
          <cell r="E637">
            <v>3865</v>
          </cell>
          <cell r="F637">
            <v>3865</v>
          </cell>
        </row>
        <row r="638">
          <cell r="B638" t="str">
            <v>Less 20 %</v>
          </cell>
          <cell r="F638">
            <v>-773</v>
          </cell>
        </row>
        <row r="639">
          <cell r="B639" t="str">
            <v>sub-total</v>
          </cell>
          <cell r="F639">
            <v>3092</v>
          </cell>
        </row>
        <row r="640">
          <cell r="B640" t="str">
            <v>Price inclusive of sales tax @ 12.5%</v>
          </cell>
          <cell r="F640">
            <v>3478.5</v>
          </cell>
        </row>
        <row r="641">
          <cell r="B641" t="str">
            <v>Incl. packing and forwarding @2%</v>
          </cell>
          <cell r="F641">
            <v>3548.07</v>
          </cell>
        </row>
        <row r="642">
          <cell r="B642" t="str">
            <v>Incl.overhead and profit @ 10%</v>
          </cell>
          <cell r="F642">
            <v>3902.8770000000004</v>
          </cell>
        </row>
        <row r="643">
          <cell r="B643" t="str">
            <v>Total</v>
          </cell>
          <cell r="F643">
            <v>3902.8770000000004</v>
          </cell>
        </row>
        <row r="644">
          <cell r="B644" t="str">
            <v>Labour for fixing</v>
          </cell>
          <cell r="C644">
            <v>1</v>
          </cell>
          <cell r="D644" t="str">
            <v>No</v>
          </cell>
          <cell r="E644">
            <v>500</v>
          </cell>
          <cell r="F644">
            <v>500</v>
          </cell>
        </row>
        <row r="645">
          <cell r="B645" t="str">
            <v>Rate per fixture</v>
          </cell>
          <cell r="F645">
            <v>4402.8770000000004</v>
          </cell>
        </row>
        <row r="647">
          <cell r="A647" t="str">
            <v>NS-INEL-13G</v>
          </cell>
          <cell r="B647" t="str">
            <v>Exhaust Fans - 380 mm sweep</v>
          </cell>
        </row>
        <row r="648">
          <cell r="B648" t="str">
            <v>380 mm sweep Exhaust fan complete including louvers as required. (Crompton make).</v>
          </cell>
          <cell r="C648">
            <v>1</v>
          </cell>
          <cell r="D648" t="str">
            <v>No</v>
          </cell>
          <cell r="E648">
            <v>2995</v>
          </cell>
          <cell r="F648">
            <v>2995</v>
          </cell>
        </row>
        <row r="649">
          <cell r="B649" t="str">
            <v>Less 20 %</v>
          </cell>
          <cell r="F649">
            <v>-599</v>
          </cell>
        </row>
        <row r="650">
          <cell r="B650" t="str">
            <v>sub-total</v>
          </cell>
          <cell r="F650">
            <v>2396</v>
          </cell>
        </row>
        <row r="651">
          <cell r="B651" t="str">
            <v>Price inclusive of sales tax @ 12.5%</v>
          </cell>
          <cell r="F651">
            <v>2695.5</v>
          </cell>
        </row>
        <row r="652">
          <cell r="B652" t="str">
            <v>Incl. packing and forwarding @2%</v>
          </cell>
          <cell r="F652">
            <v>2749.41</v>
          </cell>
        </row>
        <row r="653">
          <cell r="B653" t="str">
            <v>Incl.overhead and profit @ 10%</v>
          </cell>
          <cell r="F653">
            <v>3024.3510000000001</v>
          </cell>
        </row>
        <row r="654">
          <cell r="B654" t="str">
            <v>Total</v>
          </cell>
          <cell r="F654">
            <v>3024.3510000000001</v>
          </cell>
        </row>
        <row r="655">
          <cell r="B655" t="str">
            <v>Labour for fixing</v>
          </cell>
          <cell r="C655">
            <v>1</v>
          </cell>
          <cell r="D655" t="str">
            <v>No</v>
          </cell>
          <cell r="E655">
            <v>500</v>
          </cell>
          <cell r="F655">
            <v>500</v>
          </cell>
        </row>
        <row r="656">
          <cell r="B656" t="str">
            <v>Rate per fixture</v>
          </cell>
          <cell r="F656">
            <v>3524.3510000000001</v>
          </cell>
        </row>
        <row r="658">
          <cell r="A658" t="str">
            <v>NS-INEL-14A</v>
          </cell>
          <cell r="B658" t="str">
            <v>Floor Panel – UPS</v>
          </cell>
        </row>
        <row r="659">
          <cell r="B659" t="str">
            <v>As per BOQ</v>
          </cell>
          <cell r="C659">
            <v>1</v>
          </cell>
          <cell r="D659" t="str">
            <v>Set</v>
          </cell>
          <cell r="E659">
            <v>66300</v>
          </cell>
          <cell r="F659">
            <v>66300</v>
          </cell>
        </row>
        <row r="660">
          <cell r="B660" t="str">
            <v>Less rebate @10%</v>
          </cell>
          <cell r="F660">
            <v>-6630</v>
          </cell>
        </row>
        <row r="661">
          <cell r="B661" t="str">
            <v>sub total</v>
          </cell>
          <cell r="F661">
            <v>59670</v>
          </cell>
        </row>
        <row r="662">
          <cell r="B662" t="str">
            <v>Price inclusive of excise duty @ 8.24%</v>
          </cell>
          <cell r="F662">
            <v>64586.808000000005</v>
          </cell>
        </row>
        <row r="663">
          <cell r="B663" t="str">
            <v>Price inclusive of sales tax @ 12.5%</v>
          </cell>
          <cell r="F663">
            <v>72660.159</v>
          </cell>
        </row>
        <row r="664">
          <cell r="B664" t="str">
            <v>Incl. packing and forwarding @3%</v>
          </cell>
          <cell r="F664">
            <v>74839.963770000002</v>
          </cell>
        </row>
        <row r="665">
          <cell r="B665" t="str">
            <v>Incl.overhead and profit @ 10%</v>
          </cell>
          <cell r="F665">
            <v>82323.960147000005</v>
          </cell>
        </row>
        <row r="666">
          <cell r="B666" t="str">
            <v>labor</v>
          </cell>
          <cell r="C666">
            <v>1</v>
          </cell>
          <cell r="D666" t="str">
            <v>Job</v>
          </cell>
          <cell r="E666">
            <v>3000</v>
          </cell>
          <cell r="F666">
            <v>3000</v>
          </cell>
        </row>
        <row r="667">
          <cell r="B667" t="str">
            <v>Amount</v>
          </cell>
          <cell r="F667">
            <v>85323.960147000005</v>
          </cell>
        </row>
        <row r="669">
          <cell r="A669" t="str">
            <v>NS-INEL-14B</v>
          </cell>
          <cell r="B669" t="str">
            <v>Floor Panel – light &amp; power</v>
          </cell>
        </row>
        <row r="670">
          <cell r="B670" t="str">
            <v>As per BOQ</v>
          </cell>
          <cell r="C670">
            <v>1</v>
          </cell>
          <cell r="D670" t="str">
            <v>Set</v>
          </cell>
          <cell r="E670">
            <v>75200</v>
          </cell>
          <cell r="F670">
            <v>75200</v>
          </cell>
        </row>
        <row r="671">
          <cell r="B671" t="str">
            <v>Less rebate @10%</v>
          </cell>
          <cell r="F671">
            <v>-7520</v>
          </cell>
        </row>
        <row r="672">
          <cell r="B672" t="str">
            <v>sub total</v>
          </cell>
          <cell r="F672">
            <v>67680</v>
          </cell>
        </row>
        <row r="673">
          <cell r="B673" t="str">
            <v>Price inclusive of excise duty @ 8.24%</v>
          </cell>
          <cell r="F673">
            <v>73256.831999999995</v>
          </cell>
        </row>
        <row r="674">
          <cell r="B674" t="str">
            <v>Price inclusive of sales tax @ 12.5%</v>
          </cell>
          <cell r="F674">
            <v>82413.935999999987</v>
          </cell>
        </row>
        <row r="675">
          <cell r="B675" t="str">
            <v>Incl. packing and forwarding @3%</v>
          </cell>
          <cell r="F675">
            <v>84886.35407999999</v>
          </cell>
        </row>
        <row r="676">
          <cell r="B676" t="str">
            <v>Incl.overhead and profit @ 10%</v>
          </cell>
          <cell r="F676">
            <v>93374.989487999992</v>
          </cell>
        </row>
        <row r="677">
          <cell r="B677" t="str">
            <v>labor</v>
          </cell>
          <cell r="C677">
            <v>1</v>
          </cell>
          <cell r="D677" t="str">
            <v>Job</v>
          </cell>
          <cell r="E677">
            <v>4500</v>
          </cell>
          <cell r="F677">
            <v>4500</v>
          </cell>
        </row>
        <row r="678">
          <cell r="B678" t="str">
            <v>Amount</v>
          </cell>
          <cell r="F678">
            <v>97874.989487999992</v>
          </cell>
        </row>
        <row r="680">
          <cell r="A680" t="str">
            <v>NS-INEL-14C</v>
          </cell>
          <cell r="B680" t="str">
            <v>Lift Panel</v>
          </cell>
        </row>
        <row r="681">
          <cell r="B681" t="str">
            <v xml:space="preserve"> INCOMER:-</v>
          </cell>
        </row>
        <row r="682">
          <cell r="B682" t="str">
            <v>1 Nos.100 Amps. TPN MCCB(25 KA) with electronic releases.</v>
          </cell>
        </row>
        <row r="683">
          <cell r="B683" t="str">
            <v>1 Set phase indication lights (R, Y, B)</v>
          </cell>
        </row>
        <row r="684">
          <cell r="B684" t="str">
            <v>1 No. Volt Meter (digital type) with inbuilt VSS &amp; control fuses.</v>
          </cell>
        </row>
        <row r="685">
          <cell r="B685" t="str">
            <v xml:space="preserve">1 No. 0-200 Amp. Ammeter (digital type) with inbuilt ASS </v>
          </cell>
        </row>
        <row r="686">
          <cell r="B686" t="str">
            <v>BUS BARS:-</v>
          </cell>
        </row>
        <row r="687">
          <cell r="B687" t="str">
            <v>200 Amps. TP&amp;N Aluminium bus bars (25 KA)</v>
          </cell>
        </row>
        <row r="688">
          <cell r="B688" t="str">
            <v>OUT GOINGS:-</v>
          </cell>
        </row>
        <row r="689">
          <cell r="B689" t="str">
            <v>3 Nos.100 Amps. TPN MCCB(25 KA) with electronic releases.</v>
          </cell>
        </row>
        <row r="690">
          <cell r="B690" t="str">
            <v>2 Nos.32A TPN, MCB (10KA).</v>
          </cell>
          <cell r="C690">
            <v>1</v>
          </cell>
          <cell r="D690" t="str">
            <v>Set</v>
          </cell>
          <cell r="E690">
            <v>83900</v>
          </cell>
          <cell r="F690">
            <v>83900</v>
          </cell>
          <cell r="G690" t="str">
            <v>QS - Advance</v>
          </cell>
        </row>
        <row r="691">
          <cell r="B691" t="str">
            <v>Less rebate @10%</v>
          </cell>
          <cell r="F691">
            <v>-8390</v>
          </cell>
        </row>
        <row r="692">
          <cell r="B692" t="str">
            <v>sub total</v>
          </cell>
          <cell r="F692">
            <v>75510</v>
          </cell>
        </row>
        <row r="693">
          <cell r="B693" t="str">
            <v>Price inclusive of excise duty @ 8.24%</v>
          </cell>
          <cell r="F693">
            <v>81732.024000000005</v>
          </cell>
        </row>
        <row r="694">
          <cell r="B694" t="str">
            <v>Price inclusive of sales tax @ 12.5%</v>
          </cell>
          <cell r="F694">
            <v>91948.527000000002</v>
          </cell>
        </row>
        <row r="695">
          <cell r="B695" t="str">
            <v>Incl. packing and forwarding @3%</v>
          </cell>
          <cell r="F695">
            <v>94706.982810000001</v>
          </cell>
        </row>
        <row r="696">
          <cell r="B696" t="str">
            <v>Incl.overhead and profit @ 10%</v>
          </cell>
          <cell r="F696">
            <v>104177.68109100001</v>
          </cell>
        </row>
        <row r="697">
          <cell r="B697" t="str">
            <v>labor</v>
          </cell>
          <cell r="C697">
            <v>1</v>
          </cell>
          <cell r="D697" t="str">
            <v>Job</v>
          </cell>
          <cell r="E697">
            <v>5000</v>
          </cell>
          <cell r="F697">
            <v>5000</v>
          </cell>
        </row>
        <row r="698">
          <cell r="B698" t="str">
            <v>Amount</v>
          </cell>
          <cell r="F698">
            <v>109177.68109100001</v>
          </cell>
        </row>
        <row r="700">
          <cell r="A700" t="str">
            <v>NS-INEL-14D</v>
          </cell>
          <cell r="B700" t="str">
            <v>Main UPS Panel</v>
          </cell>
        </row>
        <row r="701">
          <cell r="B701" t="str">
            <v>As per BOQ</v>
          </cell>
          <cell r="C701">
            <v>1</v>
          </cell>
          <cell r="D701" t="str">
            <v>Set</v>
          </cell>
          <cell r="E701">
            <v>101300</v>
          </cell>
          <cell r="F701">
            <v>101300</v>
          </cell>
        </row>
        <row r="702">
          <cell r="B702" t="str">
            <v>Less rebate @10%</v>
          </cell>
          <cell r="F702">
            <v>-10130</v>
          </cell>
        </row>
        <row r="703">
          <cell r="B703" t="str">
            <v>sub total</v>
          </cell>
          <cell r="F703">
            <v>91170</v>
          </cell>
        </row>
        <row r="704">
          <cell r="B704" t="str">
            <v>Price inclusive of excise duty @ 8.24%</v>
          </cell>
          <cell r="F704">
            <v>98682.407999999996</v>
          </cell>
        </row>
        <row r="705">
          <cell r="B705" t="str">
            <v>Price inclusive of sales tax @ 12.5%</v>
          </cell>
          <cell r="F705">
            <v>111017.709</v>
          </cell>
        </row>
        <row r="706">
          <cell r="B706" t="str">
            <v>Incl. packing and forwarding @3%</v>
          </cell>
          <cell r="F706">
            <v>114348.24027000001</v>
          </cell>
        </row>
        <row r="707">
          <cell r="B707" t="str">
            <v>Incl.overhead and profit @ 10%</v>
          </cell>
          <cell r="F707">
            <v>125783.06429700002</v>
          </cell>
        </row>
        <row r="708">
          <cell r="B708" t="str">
            <v>labor</v>
          </cell>
          <cell r="C708">
            <v>1</v>
          </cell>
          <cell r="D708" t="str">
            <v>Job</v>
          </cell>
          <cell r="E708">
            <v>4500</v>
          </cell>
          <cell r="F708">
            <v>4500</v>
          </cell>
        </row>
        <row r="709">
          <cell r="B709" t="str">
            <v>Amount</v>
          </cell>
          <cell r="F709">
            <v>130283.06429700002</v>
          </cell>
        </row>
        <row r="711">
          <cell r="A711" t="str">
            <v>NS-INEL-14E</v>
          </cell>
          <cell r="B711" t="str">
            <v>200 amps 4P MCCB</v>
          </cell>
        </row>
        <row r="712">
          <cell r="B712" t="str">
            <v>As per BOQ</v>
          </cell>
          <cell r="C712">
            <v>1</v>
          </cell>
          <cell r="D712" t="str">
            <v>Set</v>
          </cell>
          <cell r="E712">
            <v>37200</v>
          </cell>
          <cell r="F712">
            <v>37200</v>
          </cell>
        </row>
        <row r="713">
          <cell r="B713" t="str">
            <v>Less rebate @10%</v>
          </cell>
          <cell r="F713">
            <v>-3720</v>
          </cell>
        </row>
        <row r="714">
          <cell r="B714" t="str">
            <v>sub total</v>
          </cell>
          <cell r="F714">
            <v>33480</v>
          </cell>
        </row>
        <row r="715">
          <cell r="B715" t="str">
            <v>Price inclusive of excise duty @ 8.24%</v>
          </cell>
          <cell r="F715">
            <v>36238.752</v>
          </cell>
        </row>
        <row r="716">
          <cell r="B716" t="str">
            <v>Price inclusive of sales tax @ 12.5%</v>
          </cell>
          <cell r="F716">
            <v>40768.595999999998</v>
          </cell>
        </row>
        <row r="717">
          <cell r="B717" t="str">
            <v>Incl. packing and forwarding @3%</v>
          </cell>
          <cell r="F717">
            <v>41991.653879999998</v>
          </cell>
        </row>
        <row r="718">
          <cell r="B718" t="str">
            <v>Incl.overhead and profit @ 10%</v>
          </cell>
          <cell r="F718">
            <v>46190.819267999999</v>
          </cell>
        </row>
        <row r="719">
          <cell r="B719" t="str">
            <v>labor</v>
          </cell>
          <cell r="C719">
            <v>1</v>
          </cell>
          <cell r="D719" t="str">
            <v>Job</v>
          </cell>
          <cell r="E719">
            <v>500</v>
          </cell>
          <cell r="F719">
            <v>500</v>
          </cell>
        </row>
        <row r="720">
          <cell r="B720" t="str">
            <v>Amount</v>
          </cell>
          <cell r="F720">
            <v>46690.819267999999</v>
          </cell>
        </row>
        <row r="723">
          <cell r="A723" t="str">
            <v>NS-INEL-15A</v>
          </cell>
          <cell r="B723" t="str">
            <v>Main Fire Alarm Panel</v>
          </cell>
        </row>
        <row r="724">
          <cell r="B724" t="str">
            <v>As per BOQ – 10 loop</v>
          </cell>
          <cell r="C724">
            <v>1</v>
          </cell>
          <cell r="D724" t="str">
            <v>No</v>
          </cell>
          <cell r="E724">
            <v>40500</v>
          </cell>
          <cell r="F724">
            <v>40500</v>
          </cell>
          <cell r="G724" t="str">
            <v>QS – Honeywell</v>
          </cell>
        </row>
        <row r="725">
          <cell r="B725" t="str">
            <v>Discount 15%</v>
          </cell>
          <cell r="F725">
            <v>-6075</v>
          </cell>
        </row>
        <row r="726">
          <cell r="B726" t="str">
            <v>sub-total</v>
          </cell>
          <cell r="F726">
            <v>34425</v>
          </cell>
        </row>
        <row r="727">
          <cell r="B727" t="str">
            <v>Price inclusive of sales tax @ 12.5%</v>
          </cell>
          <cell r="F727">
            <v>38728.125</v>
          </cell>
        </row>
        <row r="728">
          <cell r="B728" t="str">
            <v>Incl. packing and forwarding @2%</v>
          </cell>
          <cell r="F728">
            <v>39502.6875</v>
          </cell>
        </row>
        <row r="729">
          <cell r="B729" t="str">
            <v>Incl.overhead and profit @ 10%</v>
          </cell>
          <cell r="F729">
            <v>43452.956250000003</v>
          </cell>
        </row>
        <row r="730">
          <cell r="B730" t="str">
            <v>Total</v>
          </cell>
          <cell r="F730">
            <v>43452.956250000003</v>
          </cell>
        </row>
        <row r="731">
          <cell r="B731" t="str">
            <v>Labour for fixing</v>
          </cell>
          <cell r="C731">
            <v>1</v>
          </cell>
          <cell r="D731" t="str">
            <v>No</v>
          </cell>
          <cell r="E731">
            <v>4000</v>
          </cell>
          <cell r="F731">
            <v>4000</v>
          </cell>
        </row>
        <row r="732">
          <cell r="B732" t="str">
            <v>Rate per fixture</v>
          </cell>
          <cell r="F732">
            <v>47452.956250000003</v>
          </cell>
        </row>
        <row r="734">
          <cell r="A734" t="str">
            <v>NS-INEL-15B</v>
          </cell>
          <cell r="B734" t="str">
            <v>Smoke Detector</v>
          </cell>
        </row>
        <row r="735">
          <cell r="B735" t="str">
            <v>Microprocessor based smoke detector</v>
          </cell>
          <cell r="C735">
            <v>1</v>
          </cell>
          <cell r="D735" t="str">
            <v>No</v>
          </cell>
          <cell r="E735">
            <v>3150</v>
          </cell>
          <cell r="F735">
            <v>3150</v>
          </cell>
          <cell r="G735" t="str">
            <v>QS – Honeywell</v>
          </cell>
        </row>
        <row r="736">
          <cell r="B736" t="str">
            <v>Less 20 %</v>
          </cell>
          <cell r="F736">
            <v>-630</v>
          </cell>
        </row>
        <row r="737">
          <cell r="B737" t="str">
            <v>sub-total</v>
          </cell>
          <cell r="F737">
            <v>2520</v>
          </cell>
        </row>
        <row r="738">
          <cell r="B738" t="str">
            <v>Price inclusive of excise duty @ 8.24%</v>
          </cell>
          <cell r="F738">
            <v>2727.6480000000001</v>
          </cell>
        </row>
        <row r="739">
          <cell r="B739" t="str">
            <v>Price inclusive of sales tax @ 12.5%</v>
          </cell>
          <cell r="F739">
            <v>3068.6040000000003</v>
          </cell>
        </row>
        <row r="740">
          <cell r="B740" t="str">
            <v>Incl. packing and forwarding @2%</v>
          </cell>
          <cell r="F740">
            <v>3129.9760800000004</v>
          </cell>
        </row>
        <row r="741">
          <cell r="B741" t="str">
            <v>Incl.overhead and profit @ 10%</v>
          </cell>
          <cell r="F741">
            <v>3442.9736880000005</v>
          </cell>
        </row>
        <row r="742">
          <cell r="B742" t="str">
            <v>Total</v>
          </cell>
          <cell r="F742">
            <v>3442.9736880000005</v>
          </cell>
        </row>
        <row r="743">
          <cell r="B743" t="str">
            <v>Labour for fixing</v>
          </cell>
          <cell r="C743">
            <v>1</v>
          </cell>
          <cell r="D743" t="str">
            <v>No</v>
          </cell>
          <cell r="E743">
            <v>100</v>
          </cell>
          <cell r="F743">
            <v>100</v>
          </cell>
        </row>
        <row r="744">
          <cell r="B744" t="str">
            <v>Rate per fixture</v>
          </cell>
          <cell r="F744">
            <v>3542.9736880000005</v>
          </cell>
        </row>
        <row r="746">
          <cell r="A746" t="str">
            <v>NS-INEL-15C</v>
          </cell>
          <cell r="B746" t="str">
            <v>Heat Detector</v>
          </cell>
        </row>
        <row r="747">
          <cell r="B747" t="str">
            <v>Microprocessor based Heat detector</v>
          </cell>
          <cell r="C747">
            <v>1</v>
          </cell>
          <cell r="D747" t="str">
            <v>No</v>
          </cell>
          <cell r="E747">
            <v>2650</v>
          </cell>
          <cell r="F747">
            <v>2650</v>
          </cell>
          <cell r="G747" t="str">
            <v>QS – Honeywell</v>
          </cell>
        </row>
        <row r="748">
          <cell r="B748" t="str">
            <v>Less 20 %</v>
          </cell>
          <cell r="F748">
            <v>-530</v>
          </cell>
        </row>
        <row r="749">
          <cell r="B749" t="str">
            <v>sub-total</v>
          </cell>
          <cell r="F749">
            <v>2120</v>
          </cell>
        </row>
        <row r="750">
          <cell r="B750" t="str">
            <v>Price inclusive of excise duty @ 8.24%</v>
          </cell>
          <cell r="F750">
            <v>2294.6880000000001</v>
          </cell>
        </row>
        <row r="751">
          <cell r="B751" t="str">
            <v>Price inclusive of sales tax @ 12.5%</v>
          </cell>
          <cell r="F751">
            <v>2581.5240000000003</v>
          </cell>
        </row>
        <row r="752">
          <cell r="B752" t="str">
            <v>Incl. packing and forwarding @2%</v>
          </cell>
          <cell r="F752">
            <v>2633.1544800000006</v>
          </cell>
        </row>
        <row r="753">
          <cell r="B753" t="str">
            <v>Incl.overhead and profit @ 10%</v>
          </cell>
          <cell r="F753">
            <v>2896.4699280000009</v>
          </cell>
        </row>
        <row r="754">
          <cell r="B754" t="str">
            <v>Total</v>
          </cell>
          <cell r="F754">
            <v>2896.4699280000009</v>
          </cell>
        </row>
        <row r="755">
          <cell r="B755" t="str">
            <v>Labour for fixing</v>
          </cell>
          <cell r="C755">
            <v>1</v>
          </cell>
          <cell r="D755" t="str">
            <v>No</v>
          </cell>
          <cell r="E755">
            <v>100</v>
          </cell>
          <cell r="F755">
            <v>100</v>
          </cell>
        </row>
        <row r="756">
          <cell r="B756" t="str">
            <v>Rate per fixture</v>
          </cell>
          <cell r="F756">
            <v>2996.4699280000009</v>
          </cell>
        </row>
        <row r="758">
          <cell r="A758" t="str">
            <v>NS-INEL-15D</v>
          </cell>
          <cell r="B758" t="str">
            <v>Ductable Smoke Detector</v>
          </cell>
        </row>
        <row r="759">
          <cell r="B759" t="str">
            <v>Microprocessor based Ductable smoke detector</v>
          </cell>
          <cell r="C759">
            <v>1</v>
          </cell>
          <cell r="D759" t="str">
            <v>No</v>
          </cell>
          <cell r="E759">
            <v>5500</v>
          </cell>
          <cell r="F759">
            <v>5500</v>
          </cell>
          <cell r="G759" t="str">
            <v>QS – Honeywell</v>
          </cell>
        </row>
        <row r="760">
          <cell r="B760" t="str">
            <v>Less 20 %</v>
          </cell>
          <cell r="F760">
            <v>-1100</v>
          </cell>
        </row>
        <row r="761">
          <cell r="B761" t="str">
            <v>sub-total</v>
          </cell>
          <cell r="F761">
            <v>4400</v>
          </cell>
        </row>
        <row r="762">
          <cell r="B762" t="str">
            <v>Price inclusive of excise duty @ 8.24%</v>
          </cell>
          <cell r="F762">
            <v>4762.5600000000004</v>
          </cell>
        </row>
        <row r="763">
          <cell r="B763" t="str">
            <v>Price inclusive of sales tax @ 12.5%</v>
          </cell>
          <cell r="F763">
            <v>5357.88</v>
          </cell>
        </row>
        <row r="764">
          <cell r="B764" t="str">
            <v>Incl. packing and forwarding @2%</v>
          </cell>
          <cell r="F764">
            <v>5465.0376000000006</v>
          </cell>
        </row>
        <row r="765">
          <cell r="B765" t="str">
            <v>Incl.overhead and profit @ 10%</v>
          </cell>
          <cell r="F765">
            <v>6011.5413600000011</v>
          </cell>
        </row>
        <row r="766">
          <cell r="B766" t="str">
            <v>Total</v>
          </cell>
          <cell r="F766">
            <v>6011.5413600000011</v>
          </cell>
        </row>
        <row r="767">
          <cell r="B767" t="str">
            <v>Labour for fixing</v>
          </cell>
          <cell r="C767">
            <v>1</v>
          </cell>
          <cell r="D767" t="str">
            <v>No</v>
          </cell>
          <cell r="E767">
            <v>200</v>
          </cell>
          <cell r="F767">
            <v>200</v>
          </cell>
        </row>
        <row r="768">
          <cell r="B768" t="str">
            <v>Rate per fixture</v>
          </cell>
          <cell r="F768">
            <v>6211.5413600000011</v>
          </cell>
        </row>
        <row r="770">
          <cell r="A770" t="str">
            <v>NS-INEL-15E</v>
          </cell>
          <cell r="B770" t="str">
            <v>Manual Call Point</v>
          </cell>
        </row>
        <row r="771">
          <cell r="B771" t="str">
            <v>Microprocessor based Manual Call point</v>
          </cell>
          <cell r="C771">
            <v>1</v>
          </cell>
          <cell r="D771" t="str">
            <v>No</v>
          </cell>
          <cell r="E771">
            <v>3250</v>
          </cell>
          <cell r="F771">
            <v>3250</v>
          </cell>
          <cell r="G771" t="str">
            <v>QS – Honeywell</v>
          </cell>
        </row>
        <row r="772">
          <cell r="B772" t="str">
            <v>Less 20 %</v>
          </cell>
          <cell r="F772">
            <v>-650</v>
          </cell>
        </row>
        <row r="773">
          <cell r="B773" t="str">
            <v>sub-total</v>
          </cell>
          <cell r="F773">
            <v>2600</v>
          </cell>
        </row>
        <row r="774">
          <cell r="B774" t="str">
            <v>Price inclusive of excise duty @ 8.24%</v>
          </cell>
          <cell r="F774">
            <v>2814.2400000000002</v>
          </cell>
        </row>
        <row r="775">
          <cell r="B775" t="str">
            <v>Price inclusive of sales tax @ 12.5%</v>
          </cell>
          <cell r="F775">
            <v>3166.0200000000004</v>
          </cell>
        </row>
        <row r="776">
          <cell r="B776" t="str">
            <v>Incl. packing and forwarding @2%</v>
          </cell>
          <cell r="F776">
            <v>3229.3404000000005</v>
          </cell>
        </row>
        <row r="777">
          <cell r="B777" t="str">
            <v>Incl.overhead and profit @ 10%</v>
          </cell>
          <cell r="F777">
            <v>3552.2744400000011</v>
          </cell>
        </row>
        <row r="778">
          <cell r="B778" t="str">
            <v>Total</v>
          </cell>
          <cell r="F778">
            <v>3552.2744400000011</v>
          </cell>
        </row>
        <row r="779">
          <cell r="B779" t="str">
            <v>Labour for fixing</v>
          </cell>
          <cell r="C779">
            <v>1</v>
          </cell>
          <cell r="D779" t="str">
            <v>No</v>
          </cell>
          <cell r="E779">
            <v>200</v>
          </cell>
          <cell r="F779">
            <v>200</v>
          </cell>
        </row>
        <row r="780">
          <cell r="B780" t="str">
            <v>Rate per fixture</v>
          </cell>
          <cell r="F780">
            <v>3752.2744400000011</v>
          </cell>
        </row>
        <row r="782">
          <cell r="A782" t="str">
            <v>NS-INEL-15F</v>
          </cell>
          <cell r="B782" t="str">
            <v>wall Mounted Hooter</v>
          </cell>
        </row>
        <row r="783">
          <cell r="B783" t="str">
            <v>Microprocessor based Hooter</v>
          </cell>
          <cell r="C783">
            <v>1</v>
          </cell>
          <cell r="D783" t="str">
            <v>No</v>
          </cell>
          <cell r="E783">
            <v>5750</v>
          </cell>
          <cell r="F783">
            <v>5750</v>
          </cell>
          <cell r="G783" t="str">
            <v>QS – Honeywell</v>
          </cell>
        </row>
        <row r="784">
          <cell r="B784" t="str">
            <v>Less 20 %</v>
          </cell>
          <cell r="F784">
            <v>-1150</v>
          </cell>
        </row>
        <row r="785">
          <cell r="B785" t="str">
            <v>sub-total</v>
          </cell>
          <cell r="F785">
            <v>4600</v>
          </cell>
        </row>
        <row r="786">
          <cell r="B786" t="str">
            <v>Price inclusive of excise duty @ 8.24%</v>
          </cell>
          <cell r="F786">
            <v>4979.04</v>
          </cell>
        </row>
        <row r="787">
          <cell r="B787" t="str">
            <v>Price inclusive of sales tax @ 12.5%</v>
          </cell>
          <cell r="F787">
            <v>5601.42</v>
          </cell>
        </row>
        <row r="788">
          <cell r="B788" t="str">
            <v>Incl. packing and forwarding @2%</v>
          </cell>
          <cell r="F788">
            <v>5713.4484000000002</v>
          </cell>
        </row>
        <row r="789">
          <cell r="B789" t="str">
            <v>Incl.overhead and profit @ 10%</v>
          </cell>
          <cell r="F789">
            <v>6284.7932400000009</v>
          </cell>
        </row>
        <row r="790">
          <cell r="B790" t="str">
            <v>Total</v>
          </cell>
          <cell r="F790">
            <v>6284.7932400000009</v>
          </cell>
        </row>
        <row r="791">
          <cell r="B791" t="str">
            <v>Labour for fixing</v>
          </cell>
          <cell r="C791">
            <v>1</v>
          </cell>
          <cell r="D791" t="str">
            <v>No</v>
          </cell>
          <cell r="E791">
            <v>200</v>
          </cell>
          <cell r="F791">
            <v>200</v>
          </cell>
        </row>
        <row r="792">
          <cell r="B792" t="str">
            <v>Rate per fixture</v>
          </cell>
          <cell r="F792">
            <v>6484.7932400000009</v>
          </cell>
        </row>
        <row r="794">
          <cell r="A794" t="str">
            <v>NS-INEL-15G</v>
          </cell>
          <cell r="B794" t="str">
            <v>Wall / Ceiling Mounted Speaker</v>
          </cell>
        </row>
        <row r="795">
          <cell r="B795" t="str">
            <v>Speaker – 6watt</v>
          </cell>
          <cell r="C795">
            <v>1</v>
          </cell>
          <cell r="D795" t="str">
            <v>No</v>
          </cell>
          <cell r="E795">
            <v>1250</v>
          </cell>
          <cell r="F795">
            <v>1250</v>
          </cell>
          <cell r="G795" t="str">
            <v>QS – Honeywell</v>
          </cell>
        </row>
        <row r="796">
          <cell r="B796" t="str">
            <v>Less 20 %</v>
          </cell>
          <cell r="F796">
            <v>-250</v>
          </cell>
        </row>
        <row r="797">
          <cell r="B797" t="str">
            <v>sub-total</v>
          </cell>
          <cell r="F797">
            <v>1000</v>
          </cell>
        </row>
        <row r="798">
          <cell r="B798" t="str">
            <v>Price inclusive of excise duty @ 8.24%</v>
          </cell>
          <cell r="F798">
            <v>1082.4000000000001</v>
          </cell>
        </row>
        <row r="799">
          <cell r="B799" t="str">
            <v>Price inclusive of sales tax @ 12.5%</v>
          </cell>
          <cell r="F799">
            <v>1217.7</v>
          </cell>
        </row>
        <row r="800">
          <cell r="B800" t="str">
            <v>Incl. packing and forwarding @2%</v>
          </cell>
          <cell r="F800">
            <v>1242.0540000000001</v>
          </cell>
        </row>
        <row r="801">
          <cell r="B801" t="str">
            <v>Incl.overhead and profit @ 10%</v>
          </cell>
          <cell r="F801">
            <v>1366.2594000000001</v>
          </cell>
        </row>
        <row r="802">
          <cell r="B802" t="str">
            <v>Total</v>
          </cell>
          <cell r="F802">
            <v>1366.2594000000001</v>
          </cell>
        </row>
        <row r="803">
          <cell r="B803" t="str">
            <v>Labour for fixing</v>
          </cell>
          <cell r="C803">
            <v>1</v>
          </cell>
          <cell r="D803" t="str">
            <v>No</v>
          </cell>
          <cell r="E803">
            <v>150</v>
          </cell>
          <cell r="F803">
            <v>150</v>
          </cell>
        </row>
        <row r="804">
          <cell r="B804" t="str">
            <v>Rate per fixture</v>
          </cell>
          <cell r="F804">
            <v>1516.2594000000001</v>
          </cell>
        </row>
        <row r="806">
          <cell r="A806" t="str">
            <v>NS-INEL-15H</v>
          </cell>
          <cell r="B806" t="str">
            <v>Control Module</v>
          </cell>
        </row>
        <row r="807">
          <cell r="B807" t="str">
            <v>Control Module</v>
          </cell>
          <cell r="C807">
            <v>1</v>
          </cell>
          <cell r="D807" t="str">
            <v>No</v>
          </cell>
          <cell r="E807">
            <v>3325</v>
          </cell>
          <cell r="F807">
            <v>3325</v>
          </cell>
          <cell r="G807" t="str">
            <v>QS – Honeywell</v>
          </cell>
        </row>
        <row r="808">
          <cell r="B808" t="str">
            <v>Less 20 %</v>
          </cell>
          <cell r="F808">
            <v>-665</v>
          </cell>
        </row>
        <row r="809">
          <cell r="B809" t="str">
            <v>sub-total</v>
          </cell>
          <cell r="F809">
            <v>2660</v>
          </cell>
        </row>
        <row r="810">
          <cell r="B810" t="str">
            <v>Price inclusive of excise duty @ 8.24%</v>
          </cell>
          <cell r="F810">
            <v>2879.1840000000002</v>
          </cell>
        </row>
        <row r="811">
          <cell r="B811" t="str">
            <v>Price inclusive of sales tax @ 12.5%</v>
          </cell>
          <cell r="F811">
            <v>3239.0820000000003</v>
          </cell>
        </row>
        <row r="812">
          <cell r="B812" t="str">
            <v>Incl. packing and forwarding @2%</v>
          </cell>
          <cell r="F812">
            <v>3303.8636400000005</v>
          </cell>
        </row>
        <row r="813">
          <cell r="B813" t="str">
            <v>Incl.overhead and profit @ 10%</v>
          </cell>
          <cell r="F813">
            <v>3634.2500040000009</v>
          </cell>
        </row>
        <row r="814">
          <cell r="B814" t="str">
            <v>Total</v>
          </cell>
          <cell r="F814">
            <v>3634.2500040000009</v>
          </cell>
        </row>
        <row r="815">
          <cell r="B815" t="str">
            <v>Labour for fixing</v>
          </cell>
          <cell r="C815">
            <v>1</v>
          </cell>
          <cell r="D815" t="str">
            <v>No</v>
          </cell>
          <cell r="E815">
            <v>150</v>
          </cell>
          <cell r="F815">
            <v>150</v>
          </cell>
        </row>
        <row r="816">
          <cell r="B816" t="str">
            <v>Rate per fixture</v>
          </cell>
          <cell r="F816">
            <v>3784.2500040000009</v>
          </cell>
        </row>
        <row r="818">
          <cell r="A818" t="str">
            <v>NS-INEL-15I</v>
          </cell>
          <cell r="B818" t="str">
            <v>Fire Fighters Telephone talkback</v>
          </cell>
        </row>
        <row r="819">
          <cell r="B819" t="str">
            <v>Unit</v>
          </cell>
          <cell r="C819">
            <v>1</v>
          </cell>
          <cell r="D819" t="str">
            <v>No</v>
          </cell>
          <cell r="E819">
            <v>5000</v>
          </cell>
          <cell r="F819">
            <v>5000</v>
          </cell>
          <cell r="G819" t="str">
            <v>QS – Honeywell</v>
          </cell>
        </row>
        <row r="820">
          <cell r="B820" t="str">
            <v>Less 20 %</v>
          </cell>
          <cell r="F820">
            <v>-1000</v>
          </cell>
        </row>
        <row r="821">
          <cell r="B821" t="str">
            <v>sub-total</v>
          </cell>
          <cell r="F821">
            <v>4000</v>
          </cell>
        </row>
        <row r="822">
          <cell r="B822" t="str">
            <v>Price inclusive of excise duty @ 8.24%</v>
          </cell>
          <cell r="F822">
            <v>4329.6000000000004</v>
          </cell>
        </row>
        <row r="823">
          <cell r="B823" t="str">
            <v>Price inclusive of sales tax @ 12.5%</v>
          </cell>
          <cell r="F823">
            <v>4870.8</v>
          </cell>
        </row>
        <row r="824">
          <cell r="B824" t="str">
            <v>Incl. packing and forwarding @2%</v>
          </cell>
          <cell r="F824">
            <v>4968.2160000000003</v>
          </cell>
        </row>
        <row r="825">
          <cell r="B825" t="str">
            <v>Incl.overhead and profit @ 10%</v>
          </cell>
          <cell r="F825">
            <v>5465.0376000000006</v>
          </cell>
        </row>
        <row r="826">
          <cell r="B826" t="str">
            <v>Total</v>
          </cell>
          <cell r="F826">
            <v>5465.0376000000006</v>
          </cell>
        </row>
        <row r="827">
          <cell r="B827" t="str">
            <v>Labour for fixing</v>
          </cell>
          <cell r="C827">
            <v>1</v>
          </cell>
          <cell r="D827" t="str">
            <v>No</v>
          </cell>
          <cell r="E827">
            <v>200</v>
          </cell>
          <cell r="F827">
            <v>200</v>
          </cell>
        </row>
        <row r="828">
          <cell r="B828" t="str">
            <v>Rate per fixture</v>
          </cell>
          <cell r="F828">
            <v>5665.0376000000006</v>
          </cell>
        </row>
        <row r="830">
          <cell r="A830" t="str">
            <v>NS-INEL-15J</v>
          </cell>
          <cell r="B830" t="str">
            <v>MICC 2x1.5 sq.mm</v>
          </cell>
        </row>
        <row r="831">
          <cell r="B831" t="str">
            <v>per meter</v>
          </cell>
          <cell r="C831">
            <v>1</v>
          </cell>
          <cell r="D831" t="str">
            <v>No</v>
          </cell>
          <cell r="E831">
            <v>230</v>
          </cell>
          <cell r="F831">
            <v>230</v>
          </cell>
          <cell r="G831" t="str">
            <v>QS – Honeywell</v>
          </cell>
        </row>
        <row r="832">
          <cell r="B832" t="str">
            <v>Less 10 %</v>
          </cell>
          <cell r="F832">
            <v>-23</v>
          </cell>
        </row>
        <row r="833">
          <cell r="B833" t="str">
            <v>sub-total</v>
          </cell>
          <cell r="F833">
            <v>207</v>
          </cell>
        </row>
        <row r="834">
          <cell r="B834" t="str">
            <v>Price inclusive of sales tax @ 5%</v>
          </cell>
          <cell r="F834">
            <v>217.35000000000002</v>
          </cell>
        </row>
        <row r="835">
          <cell r="B835" t="str">
            <v>Incl. packing and forwarding @2%</v>
          </cell>
          <cell r="F835">
            <v>221.69700000000003</v>
          </cell>
        </row>
        <row r="836">
          <cell r="B836" t="str">
            <v>installation testing commisioning with glands and accessories</v>
          </cell>
          <cell r="F836">
            <v>50</v>
          </cell>
        </row>
        <row r="837">
          <cell r="B837" t="str">
            <v>Total</v>
          </cell>
          <cell r="F837">
            <v>271.697</v>
          </cell>
        </row>
        <row r="838">
          <cell r="B838" t="str">
            <v>Incl.overhead and profit @ 10%</v>
          </cell>
          <cell r="F838">
            <v>298.86670000000004</v>
          </cell>
        </row>
        <row r="839">
          <cell r="B839" t="str">
            <v>Rate per fixture</v>
          </cell>
          <cell r="F839">
            <v>298.86670000000004</v>
          </cell>
        </row>
        <row r="841">
          <cell r="A841" t="str">
            <v>NS-INEL-15K</v>
          </cell>
          <cell r="B841" t="str">
            <v>MICC 4x1.5 sq.mm</v>
          </cell>
        </row>
        <row r="842">
          <cell r="B842" t="str">
            <v>per meter</v>
          </cell>
          <cell r="C842">
            <v>1</v>
          </cell>
          <cell r="D842" t="str">
            <v>No</v>
          </cell>
          <cell r="E842">
            <v>310</v>
          </cell>
          <cell r="F842">
            <v>310</v>
          </cell>
          <cell r="G842" t="str">
            <v>QS – Honeywell</v>
          </cell>
        </row>
        <row r="843">
          <cell r="B843" t="str">
            <v>Less 10 %</v>
          </cell>
          <cell r="F843">
            <v>-31</v>
          </cell>
        </row>
        <row r="844">
          <cell r="B844" t="str">
            <v>sub-total</v>
          </cell>
          <cell r="F844">
            <v>279</v>
          </cell>
        </row>
        <row r="845">
          <cell r="B845" t="str">
            <v>Price inclusive of sales tax @ 5%</v>
          </cell>
          <cell r="F845">
            <v>292.95</v>
          </cell>
        </row>
        <row r="846">
          <cell r="B846" t="str">
            <v>Incl. packing and forwarding @2%</v>
          </cell>
          <cell r="F846">
            <v>298.80899999999997</v>
          </cell>
        </row>
        <row r="847">
          <cell r="B847" t="str">
            <v>installation testing commisioning with glands and accessories</v>
          </cell>
          <cell r="F847">
            <v>60</v>
          </cell>
        </row>
        <row r="848">
          <cell r="B848" t="str">
            <v>Total</v>
          </cell>
          <cell r="F848">
            <v>358.80899999999997</v>
          </cell>
        </row>
        <row r="849">
          <cell r="B849" t="str">
            <v>Incl.overhead and profit @ 10%</v>
          </cell>
          <cell r="F849">
            <v>394.68990000000002</v>
          </cell>
        </row>
        <row r="850">
          <cell r="B850" t="str">
            <v>Rate per item</v>
          </cell>
          <cell r="F850">
            <v>394.68990000000002</v>
          </cell>
        </row>
        <row r="852">
          <cell r="A852" t="str">
            <v>NS-INEL-16A</v>
          </cell>
          <cell r="B852" t="str">
            <v>CCTV Camera including wiring</v>
          </cell>
        </row>
        <row r="853">
          <cell r="B853" t="str">
            <v>camera</v>
          </cell>
          <cell r="C853">
            <v>1</v>
          </cell>
          <cell r="D853" t="str">
            <v>No</v>
          </cell>
          <cell r="E853">
            <v>8500</v>
          </cell>
          <cell r="F853">
            <v>8500</v>
          </cell>
          <cell r="G853" t="str">
            <v>QS – Honeywell</v>
          </cell>
        </row>
        <row r="854">
          <cell r="B854" t="str">
            <v>wiring @100metres</v>
          </cell>
          <cell r="F854">
            <v>1600</v>
          </cell>
        </row>
        <row r="855">
          <cell r="B855" t="str">
            <v>Less 10 %</v>
          </cell>
          <cell r="F855">
            <v>-850</v>
          </cell>
        </row>
        <row r="856">
          <cell r="B856" t="str">
            <v>sub-total</v>
          </cell>
          <cell r="F856">
            <v>9250</v>
          </cell>
        </row>
        <row r="857">
          <cell r="B857" t="str">
            <v>Price inclusive of sales tax @ 12.5%</v>
          </cell>
          <cell r="F857">
            <v>10406.25</v>
          </cell>
        </row>
        <row r="858">
          <cell r="B858" t="str">
            <v>Incl. packing and forwarding @2%</v>
          </cell>
          <cell r="F858">
            <v>10614.375</v>
          </cell>
        </row>
        <row r="859">
          <cell r="B859" t="str">
            <v>Incl.overhead and profit @ 10%</v>
          </cell>
          <cell r="F859">
            <v>11675.812500000002</v>
          </cell>
        </row>
        <row r="860">
          <cell r="B860" t="str">
            <v>Total</v>
          </cell>
          <cell r="F860">
            <v>11675.812500000002</v>
          </cell>
        </row>
        <row r="861">
          <cell r="B861" t="str">
            <v>Labour for fixing</v>
          </cell>
          <cell r="C861">
            <v>1</v>
          </cell>
          <cell r="D861" t="str">
            <v>No</v>
          </cell>
          <cell r="E861">
            <v>500</v>
          </cell>
          <cell r="F861">
            <v>500</v>
          </cell>
        </row>
        <row r="862">
          <cell r="B862" t="str">
            <v>Rate per item</v>
          </cell>
          <cell r="F862">
            <v>12175.812500000002</v>
          </cell>
        </row>
        <row r="864">
          <cell r="A864" t="str">
            <v>NS-INEL-16B</v>
          </cell>
          <cell r="B864" t="str">
            <v>Storage – 500GB</v>
          </cell>
        </row>
        <row r="865">
          <cell r="B865" t="str">
            <v>Control unit</v>
          </cell>
          <cell r="C865">
            <v>1</v>
          </cell>
          <cell r="D865" t="str">
            <v>No</v>
          </cell>
          <cell r="E865">
            <v>95000</v>
          </cell>
          <cell r="F865">
            <v>95000</v>
          </cell>
          <cell r="G865" t="str">
            <v>QS – Honeywell</v>
          </cell>
        </row>
        <row r="866">
          <cell r="B866" t="str">
            <v>Less 10 %</v>
          </cell>
          <cell r="F866">
            <v>-9500</v>
          </cell>
        </row>
        <row r="867">
          <cell r="B867" t="str">
            <v>sub-total</v>
          </cell>
          <cell r="F867">
            <v>85500</v>
          </cell>
        </row>
        <row r="868">
          <cell r="B868" t="str">
            <v>Price inclusive of sales tax @ 12.5%</v>
          </cell>
          <cell r="F868">
            <v>96187.5</v>
          </cell>
        </row>
        <row r="869">
          <cell r="B869" t="str">
            <v>Incl. packing and forwarding @2%</v>
          </cell>
          <cell r="F869">
            <v>98111.25</v>
          </cell>
        </row>
        <row r="870">
          <cell r="B870" t="str">
            <v>Incl.overhead and profit @ 10%</v>
          </cell>
          <cell r="F870">
            <v>107922.37500000001</v>
          </cell>
        </row>
        <row r="871">
          <cell r="B871" t="str">
            <v>Total</v>
          </cell>
          <cell r="F871">
            <v>107922.37500000001</v>
          </cell>
        </row>
        <row r="872">
          <cell r="B872" t="str">
            <v>Labour for fixing</v>
          </cell>
          <cell r="C872">
            <v>1</v>
          </cell>
          <cell r="D872" t="str">
            <v>No</v>
          </cell>
          <cell r="E872">
            <v>4000</v>
          </cell>
          <cell r="F872">
            <v>4000</v>
          </cell>
        </row>
        <row r="873">
          <cell r="B873" t="str">
            <v>Rate per item</v>
          </cell>
          <cell r="F873">
            <v>111922.37500000001</v>
          </cell>
        </row>
        <row r="875">
          <cell r="A875" t="str">
            <v>NS-INEL-16C</v>
          </cell>
          <cell r="B875" t="str">
            <v>21” LCD Monitor</v>
          </cell>
          <cell r="G875" t="str">
            <v>QS – Honeywell</v>
          </cell>
        </row>
        <row r="876">
          <cell r="B876" t="str">
            <v>TV monitor</v>
          </cell>
          <cell r="C876">
            <v>1</v>
          </cell>
          <cell r="D876" t="str">
            <v>No</v>
          </cell>
          <cell r="E876">
            <v>8000</v>
          </cell>
          <cell r="F876">
            <v>8000</v>
          </cell>
        </row>
        <row r="877">
          <cell r="B877" t="str">
            <v>Less 10 %</v>
          </cell>
          <cell r="F877">
            <v>-800</v>
          </cell>
        </row>
        <row r="878">
          <cell r="B878" t="str">
            <v>sub-total</v>
          </cell>
          <cell r="F878">
            <v>7200</v>
          </cell>
        </row>
        <row r="879">
          <cell r="B879" t="str">
            <v>Price inclusive of sales tax @ 12.5%</v>
          </cell>
          <cell r="F879">
            <v>8100</v>
          </cell>
        </row>
        <row r="880">
          <cell r="B880" t="str">
            <v>Incl. packing and forwarding @2%</v>
          </cell>
          <cell r="F880">
            <v>8262</v>
          </cell>
        </row>
        <row r="881">
          <cell r="B881" t="str">
            <v>Incl.overhead and profit @ 10%</v>
          </cell>
          <cell r="F881">
            <v>9088.2000000000007</v>
          </cell>
        </row>
        <row r="882">
          <cell r="B882" t="str">
            <v>Total</v>
          </cell>
          <cell r="F882">
            <v>9088.2000000000007</v>
          </cell>
        </row>
        <row r="883">
          <cell r="B883" t="str">
            <v>Labour for fixing</v>
          </cell>
          <cell r="C883">
            <v>1</v>
          </cell>
          <cell r="D883" t="str">
            <v>No</v>
          </cell>
          <cell r="E883">
            <v>1500</v>
          </cell>
          <cell r="F883">
            <v>1500</v>
          </cell>
        </row>
        <row r="884">
          <cell r="B884" t="str">
            <v>Rate per fixture</v>
          </cell>
          <cell r="F884">
            <v>10588.2</v>
          </cell>
        </row>
        <row r="886">
          <cell r="A886" t="str">
            <v>NS-INEL-16D</v>
          </cell>
          <cell r="B886" t="str">
            <v>Power Pack</v>
          </cell>
          <cell r="G886" t="str">
            <v>QS – Honeywell</v>
          </cell>
        </row>
        <row r="887">
          <cell r="B887" t="str">
            <v>Power supply units with battery backup</v>
          </cell>
          <cell r="C887">
            <v>1</v>
          </cell>
          <cell r="D887" t="str">
            <v>No</v>
          </cell>
          <cell r="E887">
            <v>4500</v>
          </cell>
          <cell r="F887">
            <v>4500</v>
          </cell>
        </row>
        <row r="888">
          <cell r="B888" t="str">
            <v>Less 10 %</v>
          </cell>
          <cell r="F888">
            <v>-450</v>
          </cell>
        </row>
        <row r="889">
          <cell r="B889" t="str">
            <v>sub-total</v>
          </cell>
          <cell r="F889">
            <v>4050</v>
          </cell>
        </row>
        <row r="890">
          <cell r="B890" t="str">
            <v>Price inclusive of excise duty @ 12.36%</v>
          </cell>
          <cell r="F890">
            <v>4550.58</v>
          </cell>
        </row>
        <row r="891">
          <cell r="B891" t="str">
            <v>Price inclusive of sales tax @ 12.5%</v>
          </cell>
          <cell r="F891">
            <v>5119.4025000000001</v>
          </cell>
        </row>
        <row r="892">
          <cell r="B892" t="str">
            <v>Incl. packing and forwarding @2%</v>
          </cell>
          <cell r="F892">
            <v>5221.7905500000006</v>
          </cell>
        </row>
        <row r="893">
          <cell r="B893" t="str">
            <v>Incl.overhead and profit @ 10%</v>
          </cell>
          <cell r="F893">
            <v>5743.9696050000011</v>
          </cell>
        </row>
        <row r="894">
          <cell r="B894" t="str">
            <v>Total</v>
          </cell>
          <cell r="F894">
            <v>5743.9696050000011</v>
          </cell>
        </row>
        <row r="895">
          <cell r="B895" t="str">
            <v>Labour for fixing</v>
          </cell>
          <cell r="C895">
            <v>1</v>
          </cell>
          <cell r="D895" t="str">
            <v>No</v>
          </cell>
          <cell r="E895">
            <v>1200</v>
          </cell>
          <cell r="F895">
            <v>1200</v>
          </cell>
        </row>
        <row r="896">
          <cell r="B896" t="str">
            <v>Rate per fixture</v>
          </cell>
          <cell r="F896">
            <v>6943.9696050000011</v>
          </cell>
        </row>
        <row r="898">
          <cell r="A898" t="str">
            <v>NS-INEL-17A</v>
          </cell>
          <cell r="B898" t="str">
            <v>RJ-45 Outlet</v>
          </cell>
          <cell r="G898" t="str">
            <v>QS – Honeywell</v>
          </cell>
        </row>
        <row r="899">
          <cell r="B899" t="str">
            <v>RJ-45 Outlet</v>
          </cell>
          <cell r="C899">
            <v>1</v>
          </cell>
          <cell r="D899" t="str">
            <v>No</v>
          </cell>
          <cell r="E899">
            <v>344</v>
          </cell>
          <cell r="F899">
            <v>344</v>
          </cell>
        </row>
        <row r="900">
          <cell r="B900" t="str">
            <v>Less 30 %</v>
          </cell>
          <cell r="F900">
            <v>-103.2</v>
          </cell>
        </row>
        <row r="901">
          <cell r="B901" t="str">
            <v>sub-total</v>
          </cell>
          <cell r="F901">
            <v>240.8</v>
          </cell>
        </row>
        <row r="902">
          <cell r="B902" t="str">
            <v>Price inclusive of sales tax @ 12.5%</v>
          </cell>
          <cell r="F902">
            <v>270.90000000000003</v>
          </cell>
        </row>
        <row r="903">
          <cell r="B903" t="str">
            <v>Incl. packing and forwarding @2%</v>
          </cell>
          <cell r="F903">
            <v>276.31800000000004</v>
          </cell>
        </row>
        <row r="904">
          <cell r="B904" t="str">
            <v>Testing &amp; Commissioning</v>
          </cell>
          <cell r="C904">
            <v>1</v>
          </cell>
          <cell r="D904" t="str">
            <v>No</v>
          </cell>
          <cell r="E904">
            <v>78</v>
          </cell>
          <cell r="F904">
            <v>78</v>
          </cell>
        </row>
        <row r="905">
          <cell r="B905" t="str">
            <v>Price inclusive of service tax @ 10.3%</v>
          </cell>
          <cell r="F905">
            <v>86.033999999999992</v>
          </cell>
        </row>
        <row r="906">
          <cell r="B906" t="str">
            <v>Incl.overhead and profit @ 10%</v>
          </cell>
          <cell r="F906">
            <v>94.6374</v>
          </cell>
        </row>
        <row r="907">
          <cell r="B907" t="str">
            <v>Total</v>
          </cell>
          <cell r="F907">
            <v>94.6374</v>
          </cell>
        </row>
        <row r="908">
          <cell r="B908" t="str">
            <v>Rate per point</v>
          </cell>
          <cell r="F908">
            <v>354.31800000000004</v>
          </cell>
        </row>
        <row r="910">
          <cell r="A910" t="str">
            <v>NS-INEL-17B</v>
          </cell>
          <cell r="B910" t="str">
            <v>Cat-6 Cable</v>
          </cell>
        </row>
        <row r="911">
          <cell r="B911" t="str">
            <v>Cat-6 Cable</v>
          </cell>
          <cell r="C911">
            <v>1</v>
          </cell>
          <cell r="D911" t="str">
            <v>Mtr</v>
          </cell>
          <cell r="E911">
            <v>36.9</v>
          </cell>
          <cell r="F911">
            <v>36.9</v>
          </cell>
          <cell r="G911" t="str">
            <v>RR Kabel</v>
          </cell>
        </row>
        <row r="912">
          <cell r="B912" t="str">
            <v>Less 10 %</v>
          </cell>
          <cell r="F912">
            <v>-3.69</v>
          </cell>
        </row>
        <row r="913">
          <cell r="B913" t="str">
            <v>sub-total</v>
          </cell>
          <cell r="F913">
            <v>33.21</v>
          </cell>
        </row>
        <row r="914">
          <cell r="B914" t="str">
            <v>Price inclusive of excise duty @ 12.36%</v>
          </cell>
          <cell r="F914">
            <v>37.314755999999996</v>
          </cell>
        </row>
        <row r="915">
          <cell r="B915" t="str">
            <v>Price inclusive of sales tax @ 12.5%</v>
          </cell>
          <cell r="F915">
            <v>41.979100499999994</v>
          </cell>
        </row>
        <row r="916">
          <cell r="B916" t="str">
            <v>Incl. packing and forwarding @2%</v>
          </cell>
          <cell r="F916">
            <v>42.818682509999995</v>
          </cell>
        </row>
        <row r="917">
          <cell r="B917" t="str">
            <v>Testing &amp; Commissioning</v>
          </cell>
          <cell r="C917">
            <v>1</v>
          </cell>
          <cell r="D917" t="str">
            <v>No</v>
          </cell>
          <cell r="E917">
            <v>10</v>
          </cell>
          <cell r="F917">
            <v>10</v>
          </cell>
        </row>
        <row r="918">
          <cell r="B918" t="str">
            <v>Incl.overhead and profit @ 10%</v>
          </cell>
          <cell r="F918">
            <v>11</v>
          </cell>
        </row>
        <row r="919">
          <cell r="B919" t="str">
            <v>Total</v>
          </cell>
          <cell r="F919">
            <v>11</v>
          </cell>
        </row>
        <row r="920">
          <cell r="B920" t="str">
            <v>Rate per Metre</v>
          </cell>
          <cell r="F920">
            <v>11</v>
          </cell>
        </row>
        <row r="922">
          <cell r="A922" t="str">
            <v>NS-INEL-17C</v>
          </cell>
          <cell r="B922" t="str">
            <v>80mm GI pipe</v>
          </cell>
        </row>
        <row r="923">
          <cell r="B923" t="str">
            <v>80mm GI pipe</v>
          </cell>
          <cell r="C923">
            <v>1</v>
          </cell>
          <cell r="D923" t="str">
            <v>Mtr</v>
          </cell>
          <cell r="E923">
            <v>598.1</v>
          </cell>
          <cell r="F923">
            <v>598.1</v>
          </cell>
          <cell r="G923" t="str">
            <v>jindal pipes</v>
          </cell>
        </row>
        <row r="924">
          <cell r="B924" t="str">
            <v>Less 30 %</v>
          </cell>
          <cell r="F924">
            <v>-179.43</v>
          </cell>
        </row>
        <row r="925">
          <cell r="B925" t="str">
            <v>sub-total</v>
          </cell>
          <cell r="F925">
            <v>418.67</v>
          </cell>
        </row>
        <row r="926">
          <cell r="B926" t="str">
            <v>Price inclusive of excise duty @ 12.36%</v>
          </cell>
          <cell r="F926">
            <v>470.41761199999996</v>
          </cell>
        </row>
        <row r="927">
          <cell r="B927" t="str">
            <v>Price inclusive of sales tax @ 12.5%</v>
          </cell>
          <cell r="F927">
            <v>529.21981349999999</v>
          </cell>
        </row>
        <row r="928">
          <cell r="B928" t="str">
            <v>Incl. packing and forwarding @2%</v>
          </cell>
          <cell r="F928">
            <v>539.80420976999994</v>
          </cell>
        </row>
        <row r="929">
          <cell r="B929" t="str">
            <v>Labour @5%</v>
          </cell>
          <cell r="C929">
            <v>1</v>
          </cell>
          <cell r="D929" t="str">
            <v>No</v>
          </cell>
          <cell r="F929">
            <v>566.79442025849994</v>
          </cell>
        </row>
        <row r="930">
          <cell r="B930" t="str">
            <v>Incl.overhead and profit @ 10%</v>
          </cell>
          <cell r="F930">
            <v>623.47386228434993</v>
          </cell>
        </row>
        <row r="931">
          <cell r="B931" t="str">
            <v>Total</v>
          </cell>
          <cell r="F931">
            <v>623.47386228434993</v>
          </cell>
        </row>
        <row r="932">
          <cell r="B932" t="str">
            <v>Rate per Metre</v>
          </cell>
          <cell r="F932">
            <v>623.47386228434993</v>
          </cell>
        </row>
        <row r="934">
          <cell r="A934" t="str">
            <v>NS-INEL-17D</v>
          </cell>
          <cell r="B934" t="str">
            <v>hume pipe 100 mm</v>
          </cell>
        </row>
        <row r="935">
          <cell r="B935" t="str">
            <v>hume pipe 100 mm</v>
          </cell>
          <cell r="C935">
            <v>1</v>
          </cell>
          <cell r="D935" t="str">
            <v>Mtr</v>
          </cell>
          <cell r="E935">
            <v>225</v>
          </cell>
          <cell r="F935">
            <v>225</v>
          </cell>
          <cell r="G935" t="str">
            <v>jagatpur</v>
          </cell>
        </row>
        <row r="936">
          <cell r="B936" t="str">
            <v>Less 30 %</v>
          </cell>
          <cell r="F936">
            <v>-67.5</v>
          </cell>
        </row>
        <row r="937">
          <cell r="B937" t="str">
            <v>sub-total</v>
          </cell>
          <cell r="F937">
            <v>157.5</v>
          </cell>
        </row>
        <row r="938">
          <cell r="B938" t="str">
            <v>Price inclusive of excise duty @ 12.36%</v>
          </cell>
          <cell r="F938">
            <v>176.96699999999998</v>
          </cell>
        </row>
        <row r="939">
          <cell r="B939" t="str">
            <v>Price inclusive of sales tax @ 12.5%</v>
          </cell>
          <cell r="F939">
            <v>199.087875</v>
          </cell>
        </row>
        <row r="940">
          <cell r="B940" t="str">
            <v>Incl. packing and forwarding @2%</v>
          </cell>
          <cell r="F940">
            <v>203.06963250000001</v>
          </cell>
        </row>
        <row r="941">
          <cell r="B941" t="str">
            <v>Labour @5%</v>
          </cell>
          <cell r="C941">
            <v>1</v>
          </cell>
          <cell r="D941" t="str">
            <v>No</v>
          </cell>
          <cell r="F941">
            <v>213.22311412500002</v>
          </cell>
        </row>
        <row r="942">
          <cell r="B942" t="str">
            <v>Incl.overhead and profit @ 10%</v>
          </cell>
          <cell r="F942">
            <v>234.54542553750005</v>
          </cell>
        </row>
        <row r="943">
          <cell r="B943" t="str">
            <v>Total</v>
          </cell>
          <cell r="F943">
            <v>234.54542553750005</v>
          </cell>
        </row>
        <row r="944">
          <cell r="B944" t="str">
            <v>Rate per Metre</v>
          </cell>
          <cell r="F944">
            <v>234.54542553750005</v>
          </cell>
        </row>
        <row r="946">
          <cell r="A946" t="str">
            <v>NS-INEL-17E</v>
          </cell>
          <cell r="B946" t="str">
            <v>hume pipe 200 mm</v>
          </cell>
        </row>
        <row r="947">
          <cell r="B947" t="str">
            <v>hume pipe 200 mm</v>
          </cell>
          <cell r="C947">
            <v>1</v>
          </cell>
          <cell r="D947" t="str">
            <v>Mtr</v>
          </cell>
          <cell r="E947">
            <v>340</v>
          </cell>
          <cell r="F947">
            <v>340</v>
          </cell>
          <cell r="G947" t="str">
            <v>jagatpur</v>
          </cell>
        </row>
        <row r="948">
          <cell r="B948" t="str">
            <v>Less 30 %</v>
          </cell>
          <cell r="F948">
            <v>-102</v>
          </cell>
        </row>
        <row r="949">
          <cell r="B949" t="str">
            <v>sub-total</v>
          </cell>
          <cell r="F949">
            <v>238</v>
          </cell>
        </row>
        <row r="950">
          <cell r="B950" t="str">
            <v>Price inclusive of excise duty @ 12.36%</v>
          </cell>
          <cell r="F950">
            <v>267.41679999999997</v>
          </cell>
        </row>
        <row r="951">
          <cell r="B951" t="str">
            <v>Price inclusive of sales tax @ 12.5%</v>
          </cell>
          <cell r="F951">
            <v>300.84389999999996</v>
          </cell>
        </row>
        <row r="952">
          <cell r="B952" t="str">
            <v>Incl. packing and forwarding @2%</v>
          </cell>
          <cell r="F952">
            <v>306.86077799999998</v>
          </cell>
        </row>
        <row r="953">
          <cell r="B953" t="str">
            <v>Labour @5%</v>
          </cell>
          <cell r="C953">
            <v>1</v>
          </cell>
          <cell r="D953" t="str">
            <v>No</v>
          </cell>
          <cell r="F953">
            <v>322.20381689999999</v>
          </cell>
        </row>
        <row r="954">
          <cell r="B954" t="str">
            <v>Incl.overhead and profit @ 10%</v>
          </cell>
          <cell r="F954">
            <v>354.42419859</v>
          </cell>
        </row>
        <row r="955">
          <cell r="B955" t="str">
            <v>Total</v>
          </cell>
          <cell r="F955">
            <v>354.42419859</v>
          </cell>
        </row>
        <row r="956">
          <cell r="B956" t="str">
            <v>Rate per Metre</v>
          </cell>
          <cell r="F956">
            <v>354.42419859</v>
          </cell>
        </row>
        <row r="958">
          <cell r="A958" t="str">
            <v>NS-INEL-17F</v>
          </cell>
          <cell r="B958" t="str">
            <v xml:space="preserve">160 KVA  DG SET </v>
          </cell>
        </row>
        <row r="959">
          <cell r="B959" t="str">
            <v>As per BOQ</v>
          </cell>
          <cell r="C959">
            <v>1</v>
          </cell>
          <cell r="D959" t="str">
            <v>Set</v>
          </cell>
          <cell r="E959">
            <v>800000</v>
          </cell>
          <cell r="F959">
            <v>800000</v>
          </cell>
        </row>
        <row r="960">
          <cell r="B960" t="str">
            <v>Less rebate @10%</v>
          </cell>
          <cell r="F960">
            <v>-80000</v>
          </cell>
        </row>
        <row r="1001">
          <cell r="F1001">
            <v>657.09929999999997</v>
          </cell>
        </row>
        <row r="1011">
          <cell r="F1011">
            <v>176.91135000000003</v>
          </cell>
        </row>
        <row r="1021">
          <cell r="F1021">
            <v>151.63830000000002</v>
          </cell>
        </row>
        <row r="1033">
          <cell r="F1033">
            <v>35214.325000000004</v>
          </cell>
        </row>
        <row r="1045">
          <cell r="F1045">
            <v>12044.6875</v>
          </cell>
        </row>
        <row r="1057">
          <cell r="F1057">
            <v>23089.375</v>
          </cell>
        </row>
        <row r="1069">
          <cell r="F1069">
            <v>35080.75</v>
          </cell>
        </row>
        <row r="1080">
          <cell r="F1080">
            <v>130143.76900000001</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L225"/>
  <sheetViews>
    <sheetView tabSelected="1" view="pageBreakPreview" topLeftCell="A199" zoomScale="70" zoomScaleSheetLayoutView="70" workbookViewId="0">
      <selection activeCell="I224" sqref="I224"/>
    </sheetView>
  </sheetViews>
  <sheetFormatPr defaultRowHeight="20.25"/>
  <cols>
    <col min="1" max="1" width="7.140625" style="2" customWidth="1"/>
    <col min="2" max="2" width="76.7109375" style="3" customWidth="1"/>
    <col min="3" max="3" width="9.85546875" style="57" customWidth="1"/>
    <col min="4" max="4" width="12.85546875" style="57" customWidth="1"/>
    <col min="5" max="5" width="14.140625" style="57" customWidth="1"/>
    <col min="6" max="6" width="19.140625" style="57" customWidth="1"/>
    <col min="7" max="7" width="14" style="4" customWidth="1"/>
    <col min="8" max="8" width="17.7109375" style="4" customWidth="1"/>
    <col min="9" max="9" width="16.5703125" style="4" customWidth="1"/>
    <col min="10" max="10" width="16.140625" style="1" customWidth="1"/>
    <col min="11" max="16384" width="9.140625" style="1"/>
  </cols>
  <sheetData>
    <row r="1" spans="1:8" s="16" customFormat="1" ht="30.75" customHeight="1">
      <c r="A1" s="61" t="s">
        <v>131</v>
      </c>
      <c r="B1" s="61"/>
      <c r="C1" s="61"/>
      <c r="D1" s="61"/>
      <c r="E1" s="61"/>
      <c r="F1" s="61"/>
    </row>
    <row r="2" spans="1:8" s="19" customFormat="1" ht="42.75" customHeight="1">
      <c r="A2" s="17" t="s">
        <v>0</v>
      </c>
      <c r="B2" s="17" t="s">
        <v>1</v>
      </c>
      <c r="C2" s="17" t="s">
        <v>2</v>
      </c>
      <c r="D2" s="17" t="s">
        <v>3</v>
      </c>
      <c r="E2" s="17" t="s">
        <v>132</v>
      </c>
      <c r="F2" s="17" t="s">
        <v>119</v>
      </c>
      <c r="G2" s="18"/>
    </row>
    <row r="3" spans="1:8" s="16" customFormat="1" ht="30.75" customHeight="1">
      <c r="A3" s="61" t="s">
        <v>133</v>
      </c>
      <c r="B3" s="61"/>
      <c r="C3" s="61"/>
      <c r="D3" s="61"/>
      <c r="E3" s="61"/>
      <c r="F3" s="61"/>
    </row>
    <row r="4" spans="1:8">
      <c r="A4" s="21"/>
      <c r="B4" s="22" t="s">
        <v>4</v>
      </c>
      <c r="C4" s="45"/>
      <c r="D4" s="45"/>
      <c r="E4" s="45"/>
      <c r="F4" s="45"/>
    </row>
    <row r="5" spans="1:8" ht="9.75" customHeight="1">
      <c r="A5" s="21"/>
      <c r="B5" s="24"/>
      <c r="C5" s="45"/>
      <c r="D5" s="45"/>
      <c r="E5" s="45"/>
      <c r="F5" s="45"/>
    </row>
    <row r="6" spans="1:8">
      <c r="A6" s="21"/>
      <c r="B6" s="25" t="s">
        <v>5</v>
      </c>
      <c r="C6" s="45"/>
      <c r="D6" s="45"/>
      <c r="E6" s="45"/>
      <c r="F6" s="45"/>
    </row>
    <row r="7" spans="1:8">
      <c r="A7" s="21"/>
      <c r="B7" s="25"/>
      <c r="C7" s="45"/>
      <c r="D7" s="45"/>
      <c r="E7" s="45"/>
      <c r="F7" s="45"/>
    </row>
    <row r="8" spans="1:8" ht="141.75">
      <c r="A8" s="21"/>
      <c r="B8" s="24" t="s">
        <v>6</v>
      </c>
      <c r="C8" s="45"/>
      <c r="D8" s="45"/>
      <c r="E8" s="45"/>
      <c r="F8" s="45"/>
    </row>
    <row r="9" spans="1:8">
      <c r="A9" s="21"/>
      <c r="B9" s="24"/>
      <c r="C9" s="45"/>
      <c r="D9" s="45"/>
      <c r="E9" s="45"/>
      <c r="F9" s="45"/>
    </row>
    <row r="10" spans="1:8" ht="134.25" customHeight="1">
      <c r="A10" s="21">
        <v>1</v>
      </c>
      <c r="B10" s="24" t="s">
        <v>7</v>
      </c>
      <c r="C10" s="45"/>
      <c r="D10" s="45"/>
      <c r="E10" s="45"/>
      <c r="F10" s="45"/>
    </row>
    <row r="11" spans="1:8">
      <c r="A11" s="21"/>
      <c r="B11" s="24"/>
      <c r="C11" s="45"/>
      <c r="D11" s="45"/>
      <c r="E11" s="45"/>
      <c r="F11" s="46"/>
      <c r="G11" s="5"/>
      <c r="H11" s="5"/>
    </row>
    <row r="12" spans="1:8">
      <c r="A12" s="21" t="s">
        <v>8</v>
      </c>
      <c r="B12" s="24" t="s">
        <v>9</v>
      </c>
      <c r="C12" s="45" t="s">
        <v>10</v>
      </c>
      <c r="D12" s="45">
        <v>241</v>
      </c>
      <c r="E12" s="46">
        <v>664</v>
      </c>
      <c r="F12" s="46">
        <f>E12*D12</f>
        <v>160024</v>
      </c>
    </row>
    <row r="13" spans="1:8" ht="81">
      <c r="A13" s="21">
        <v>2</v>
      </c>
      <c r="B13" s="24" t="s">
        <v>11</v>
      </c>
      <c r="C13" s="45" t="s">
        <v>12</v>
      </c>
      <c r="D13" s="45">
        <f>20*D21/4</f>
        <v>90</v>
      </c>
      <c r="E13" s="46">
        <v>131</v>
      </c>
      <c r="F13" s="46">
        <f>E13*D13</f>
        <v>11790</v>
      </c>
    </row>
    <row r="14" spans="1:8">
      <c r="A14" s="21"/>
      <c r="B14" s="24"/>
      <c r="C14" s="45"/>
      <c r="D14" s="45"/>
      <c r="E14" s="46"/>
      <c r="F14" s="46"/>
      <c r="G14" s="5"/>
      <c r="H14" s="5"/>
    </row>
    <row r="15" spans="1:8" ht="81">
      <c r="A15" s="21">
        <v>3</v>
      </c>
      <c r="B15" s="24" t="s">
        <v>13</v>
      </c>
      <c r="C15" s="45" t="s">
        <v>12</v>
      </c>
      <c r="D15" s="45">
        <f>20*D23</f>
        <v>600</v>
      </c>
      <c r="E15" s="46">
        <v>162</v>
      </c>
      <c r="F15" s="46">
        <f>E15*D15</f>
        <v>97200</v>
      </c>
    </row>
    <row r="16" spans="1:8">
      <c r="A16" s="21"/>
      <c r="B16" s="24"/>
      <c r="C16" s="45"/>
      <c r="D16" s="45"/>
      <c r="E16" s="46"/>
      <c r="F16" s="46"/>
      <c r="G16" s="5"/>
      <c r="H16" s="5"/>
    </row>
    <row r="17" spans="1:8" ht="81">
      <c r="A17" s="21">
        <v>4</v>
      </c>
      <c r="B17" s="24" t="s">
        <v>14</v>
      </c>
      <c r="C17" s="45" t="s">
        <v>12</v>
      </c>
      <c r="D17" s="45">
        <v>510</v>
      </c>
      <c r="E17" s="46">
        <v>206</v>
      </c>
      <c r="F17" s="46">
        <f>E17*D17</f>
        <v>105060</v>
      </c>
    </row>
    <row r="18" spans="1:8">
      <c r="A18" s="21"/>
      <c r="B18" s="24"/>
      <c r="C18" s="45"/>
      <c r="D18" s="45"/>
      <c r="E18" s="46"/>
      <c r="F18" s="46"/>
      <c r="G18" s="5"/>
      <c r="H18" s="5"/>
    </row>
    <row r="19" spans="1:8" ht="101.25">
      <c r="A19" s="21">
        <v>5</v>
      </c>
      <c r="B19" s="24" t="s">
        <v>15</v>
      </c>
      <c r="C19" s="45" t="s">
        <v>12</v>
      </c>
      <c r="D19" s="45" t="s">
        <v>134</v>
      </c>
      <c r="E19" s="46">
        <v>358</v>
      </c>
      <c r="F19" s="46"/>
    </row>
    <row r="20" spans="1:8">
      <c r="A20" s="21"/>
      <c r="B20" s="24"/>
      <c r="C20" s="45"/>
      <c r="D20" s="45"/>
      <c r="E20" s="46"/>
      <c r="F20" s="46"/>
      <c r="G20" s="5"/>
      <c r="H20" s="5"/>
    </row>
    <row r="21" spans="1:8" ht="93" customHeight="1">
      <c r="A21" s="21">
        <v>6</v>
      </c>
      <c r="B21" s="24" t="s">
        <v>16</v>
      </c>
      <c r="C21" s="45" t="s">
        <v>17</v>
      </c>
      <c r="D21" s="45">
        <v>18</v>
      </c>
      <c r="E21" s="46">
        <v>288</v>
      </c>
      <c r="F21" s="46">
        <f>E21*D21</f>
        <v>5184</v>
      </c>
    </row>
    <row r="22" spans="1:8">
      <c r="A22" s="21"/>
      <c r="B22" s="24"/>
      <c r="C22" s="45"/>
      <c r="D22" s="45"/>
      <c r="E22" s="46"/>
      <c r="F22" s="46"/>
      <c r="G22" s="5"/>
      <c r="H22" s="5"/>
    </row>
    <row r="23" spans="1:8" ht="101.25">
      <c r="A23" s="21">
        <v>7</v>
      </c>
      <c r="B23" s="24" t="s">
        <v>18</v>
      </c>
      <c r="C23" s="45" t="s">
        <v>17</v>
      </c>
      <c r="D23" s="45">
        <v>30</v>
      </c>
      <c r="E23" s="46">
        <v>366</v>
      </c>
      <c r="F23" s="46">
        <f>E23*D23</f>
        <v>10980</v>
      </c>
    </row>
    <row r="24" spans="1:8">
      <c r="A24" s="21"/>
      <c r="B24" s="24"/>
      <c r="C24" s="45"/>
      <c r="D24" s="45"/>
      <c r="E24" s="46"/>
      <c r="F24" s="46"/>
      <c r="G24" s="5"/>
      <c r="H24" s="5"/>
    </row>
    <row r="25" spans="1:8" ht="101.25">
      <c r="A25" s="21">
        <v>8</v>
      </c>
      <c r="B25" s="24" t="s">
        <v>19</v>
      </c>
      <c r="C25" s="45" t="s">
        <v>17</v>
      </c>
      <c r="D25" s="45">
        <v>4</v>
      </c>
      <c r="E25" s="46">
        <v>288</v>
      </c>
      <c r="F25" s="46">
        <f>E25*D25</f>
        <v>1152</v>
      </c>
    </row>
    <row r="26" spans="1:8">
      <c r="A26" s="21"/>
      <c r="B26" s="24"/>
      <c r="C26" s="45"/>
      <c r="D26" s="45"/>
      <c r="E26" s="46"/>
      <c r="F26" s="46"/>
      <c r="G26" s="5"/>
      <c r="H26" s="5"/>
    </row>
    <row r="27" spans="1:8" ht="81">
      <c r="A27" s="21">
        <v>9</v>
      </c>
      <c r="B27" s="24" t="s">
        <v>20</v>
      </c>
      <c r="C27" s="45" t="s">
        <v>12</v>
      </c>
      <c r="D27" s="47">
        <f>15*(D12)/8</f>
        <v>451.875</v>
      </c>
      <c r="E27" s="46">
        <v>131</v>
      </c>
      <c r="F27" s="46">
        <f>E27*D27</f>
        <v>59195.625</v>
      </c>
      <c r="H27" s="5"/>
    </row>
    <row r="28" spans="1:8">
      <c r="A28" s="21"/>
      <c r="B28" s="24"/>
      <c r="C28" s="45"/>
      <c r="D28" s="45"/>
      <c r="E28" s="46"/>
      <c r="F28" s="46"/>
      <c r="G28" s="5"/>
      <c r="H28" s="5"/>
    </row>
    <row r="29" spans="1:8" ht="162">
      <c r="A29" s="21">
        <v>10</v>
      </c>
      <c r="B29" s="24" t="s">
        <v>21</v>
      </c>
      <c r="C29" s="45" t="s">
        <v>12</v>
      </c>
      <c r="D29" s="45">
        <v>50</v>
      </c>
      <c r="E29" s="46">
        <v>131</v>
      </c>
      <c r="F29" s="46">
        <f>E29*D29</f>
        <v>6550</v>
      </c>
    </row>
    <row r="30" spans="1:8">
      <c r="A30" s="21"/>
      <c r="B30" s="24"/>
      <c r="C30" s="45"/>
      <c r="D30" s="45"/>
      <c r="E30" s="46"/>
      <c r="F30" s="46"/>
    </row>
    <row r="31" spans="1:8" ht="111.75" customHeight="1">
      <c r="A31" s="21">
        <v>11</v>
      </c>
      <c r="B31" s="24" t="s">
        <v>22</v>
      </c>
      <c r="C31" s="45"/>
      <c r="D31" s="45"/>
      <c r="E31" s="46"/>
      <c r="F31" s="46"/>
    </row>
    <row r="32" spans="1:8">
      <c r="A32" s="21"/>
      <c r="B32" s="24"/>
      <c r="C32" s="45"/>
      <c r="D32" s="45"/>
      <c r="E32" s="46"/>
      <c r="F32" s="46"/>
      <c r="G32" s="5"/>
      <c r="H32" s="5"/>
    </row>
    <row r="33" spans="1:12">
      <c r="A33" s="21" t="s">
        <v>136</v>
      </c>
      <c r="B33" s="26" t="s">
        <v>25</v>
      </c>
      <c r="C33" s="45" t="s">
        <v>17</v>
      </c>
      <c r="D33" s="45">
        <v>15</v>
      </c>
      <c r="E33" s="46">
        <v>693</v>
      </c>
      <c r="F33" s="46">
        <f>E33*D33</f>
        <v>10395</v>
      </c>
    </row>
    <row r="34" spans="1:12" ht="40.5">
      <c r="A34" s="21" t="s">
        <v>137</v>
      </c>
      <c r="B34" s="24" t="s">
        <v>27</v>
      </c>
      <c r="C34" s="45" t="s">
        <v>17</v>
      </c>
      <c r="D34" s="45" t="s">
        <v>134</v>
      </c>
      <c r="E34" s="46">
        <v>1983</v>
      </c>
      <c r="F34" s="46"/>
    </row>
    <row r="35" spans="1:12">
      <c r="A35" s="21"/>
      <c r="B35" s="24"/>
      <c r="C35" s="45"/>
      <c r="D35" s="45"/>
      <c r="E35" s="46"/>
      <c r="F35" s="46"/>
    </row>
    <row r="36" spans="1:12" ht="60.75">
      <c r="A36" s="21">
        <v>12</v>
      </c>
      <c r="B36" s="24" t="s">
        <v>28</v>
      </c>
      <c r="C36" s="45" t="s">
        <v>17</v>
      </c>
      <c r="D36" s="45" t="s">
        <v>134</v>
      </c>
      <c r="E36" s="46">
        <v>54</v>
      </c>
      <c r="F36" s="46"/>
    </row>
    <row r="37" spans="1:12">
      <c r="A37" s="21"/>
      <c r="B37" s="24"/>
      <c r="C37" s="45"/>
      <c r="D37" s="45"/>
      <c r="E37" s="46"/>
      <c r="F37" s="46"/>
    </row>
    <row r="38" spans="1:12" ht="81">
      <c r="A38" s="21">
        <v>13</v>
      </c>
      <c r="B38" s="24" t="s">
        <v>29</v>
      </c>
      <c r="C38" s="45"/>
      <c r="D38" s="45"/>
      <c r="E38" s="46"/>
      <c r="F38" s="46"/>
    </row>
    <row r="39" spans="1:12">
      <c r="A39" s="21"/>
      <c r="B39" s="24"/>
      <c r="C39" s="45"/>
      <c r="D39" s="45"/>
      <c r="E39" s="46"/>
      <c r="F39" s="46"/>
      <c r="I39" s="6"/>
    </row>
    <row r="40" spans="1:12">
      <c r="A40" s="21" t="s">
        <v>8</v>
      </c>
      <c r="B40" s="24" t="s">
        <v>30</v>
      </c>
      <c r="C40" s="45" t="s">
        <v>12</v>
      </c>
      <c r="D40" s="45">
        <v>1000</v>
      </c>
      <c r="E40" s="46">
        <v>56.5</v>
      </c>
      <c r="F40" s="46">
        <f>E40*D40</f>
        <v>56500</v>
      </c>
      <c r="L40" s="1">
        <f>+F40+F95</f>
        <v>113000</v>
      </c>
    </row>
    <row r="41" spans="1:12">
      <c r="A41" s="21" t="s">
        <v>24</v>
      </c>
      <c r="B41" s="24" t="s">
        <v>31</v>
      </c>
      <c r="C41" s="45" t="s">
        <v>12</v>
      </c>
      <c r="D41" s="45">
        <v>1500</v>
      </c>
      <c r="E41" s="46">
        <v>64.5</v>
      </c>
      <c r="F41" s="46">
        <f>E41*D41</f>
        <v>96750</v>
      </c>
    </row>
    <row r="42" spans="1:12">
      <c r="A42" s="21" t="s">
        <v>26</v>
      </c>
      <c r="B42" s="24" t="s">
        <v>32</v>
      </c>
      <c r="C42" s="45" t="s">
        <v>12</v>
      </c>
      <c r="D42" s="45">
        <v>1000</v>
      </c>
      <c r="E42" s="46">
        <v>80.5</v>
      </c>
      <c r="F42" s="46">
        <f>E42*D42</f>
        <v>80500</v>
      </c>
    </row>
    <row r="43" spans="1:12">
      <c r="A43" s="21"/>
      <c r="B43" s="24"/>
      <c r="C43" s="45"/>
      <c r="D43" s="45"/>
      <c r="E43" s="46"/>
      <c r="F43" s="46"/>
    </row>
    <row r="44" spans="1:12" ht="68.25" customHeight="1">
      <c r="A44" s="21">
        <v>14</v>
      </c>
      <c r="B44" s="24" t="s">
        <v>33</v>
      </c>
      <c r="C44" s="45"/>
      <c r="D44" s="45"/>
      <c r="E44" s="46"/>
      <c r="F44" s="46"/>
    </row>
    <row r="45" spans="1:12">
      <c r="A45" s="21"/>
      <c r="B45" s="24"/>
      <c r="C45" s="45"/>
      <c r="D45" s="45"/>
      <c r="E45" s="46"/>
      <c r="F45" s="46"/>
      <c r="G45" s="5"/>
      <c r="H45" s="5"/>
    </row>
    <row r="46" spans="1:12">
      <c r="A46" s="21" t="s">
        <v>8</v>
      </c>
      <c r="B46" s="24" t="s">
        <v>34</v>
      </c>
      <c r="C46" s="45" t="s">
        <v>12</v>
      </c>
      <c r="D46" s="45" t="s">
        <v>134</v>
      </c>
      <c r="E46" s="46">
        <v>358</v>
      </c>
      <c r="F46" s="46"/>
    </row>
    <row r="47" spans="1:12">
      <c r="A47" s="21" t="s">
        <v>24</v>
      </c>
      <c r="B47" s="24" t="s">
        <v>35</v>
      </c>
      <c r="C47" s="45" t="s">
        <v>12</v>
      </c>
      <c r="D47" s="45">
        <f>12*30</f>
        <v>360</v>
      </c>
      <c r="E47" s="46">
        <v>562</v>
      </c>
      <c r="F47" s="46">
        <f>E47*D47</f>
        <v>202320</v>
      </c>
    </row>
    <row r="48" spans="1:12">
      <c r="A48" s="21" t="s">
        <v>26</v>
      </c>
      <c r="B48" s="24" t="s">
        <v>36</v>
      </c>
      <c r="C48" s="45" t="s">
        <v>12</v>
      </c>
      <c r="D48" s="45">
        <v>50</v>
      </c>
      <c r="E48" s="46">
        <v>789</v>
      </c>
      <c r="F48" s="46">
        <f>E48*D48</f>
        <v>39450</v>
      </c>
    </row>
    <row r="49" spans="1:9">
      <c r="A49" s="21" t="s">
        <v>37</v>
      </c>
      <c r="B49" s="24" t="s">
        <v>38</v>
      </c>
      <c r="C49" s="45" t="s">
        <v>12</v>
      </c>
      <c r="D49" s="45">
        <v>50</v>
      </c>
      <c r="E49" s="46">
        <v>789</v>
      </c>
      <c r="F49" s="46">
        <f>E49*D49</f>
        <v>39450</v>
      </c>
    </row>
    <row r="50" spans="1:9">
      <c r="A50" s="27"/>
      <c r="B50" s="25"/>
      <c r="C50" s="48"/>
      <c r="D50" s="48"/>
      <c r="E50" s="45"/>
      <c r="F50" s="45"/>
      <c r="H50" s="6"/>
      <c r="I50" s="6"/>
    </row>
    <row r="51" spans="1:9" ht="40.5">
      <c r="A51" s="27"/>
      <c r="B51" s="25" t="s">
        <v>138</v>
      </c>
      <c r="C51" s="45"/>
      <c r="D51" s="45"/>
      <c r="E51" s="45"/>
      <c r="F51" s="45"/>
      <c r="G51" s="5"/>
      <c r="H51" s="5"/>
    </row>
    <row r="52" spans="1:9">
      <c r="A52" s="23"/>
      <c r="B52" s="24"/>
      <c r="C52" s="45"/>
      <c r="D52" s="45"/>
      <c r="E52" s="45"/>
      <c r="F52" s="45"/>
    </row>
    <row r="53" spans="1:9" ht="195" customHeight="1">
      <c r="A53" s="21">
        <v>15</v>
      </c>
      <c r="B53" s="24" t="s">
        <v>53</v>
      </c>
      <c r="C53" s="45"/>
      <c r="D53" s="45"/>
      <c r="E53" s="45"/>
      <c r="F53" s="45"/>
      <c r="G53" s="5"/>
      <c r="H53" s="5"/>
    </row>
    <row r="54" spans="1:9">
      <c r="A54" s="21"/>
      <c r="B54" s="24"/>
      <c r="C54" s="45"/>
      <c r="D54" s="45"/>
      <c r="E54" s="45"/>
      <c r="F54" s="46"/>
    </row>
    <row r="55" spans="1:9">
      <c r="A55" s="28" t="s">
        <v>54</v>
      </c>
      <c r="B55" s="24" t="s">
        <v>55</v>
      </c>
      <c r="C55" s="45" t="s">
        <v>56</v>
      </c>
      <c r="D55" s="45" t="s">
        <v>134</v>
      </c>
      <c r="E55" s="46">
        <v>6816</v>
      </c>
      <c r="F55" s="46"/>
      <c r="G55" s="5"/>
      <c r="H55" s="5"/>
      <c r="I55" s="10"/>
    </row>
    <row r="56" spans="1:9">
      <c r="A56" s="28" t="s">
        <v>57</v>
      </c>
      <c r="B56" s="24" t="s">
        <v>58</v>
      </c>
      <c r="C56" s="45" t="s">
        <v>56</v>
      </c>
      <c r="D56" s="45">
        <v>11</v>
      </c>
      <c r="E56" s="46">
        <v>12762</v>
      </c>
      <c r="F56" s="46">
        <f>E56*D56</f>
        <v>140382</v>
      </c>
      <c r="I56" s="10"/>
    </row>
    <row r="57" spans="1:9">
      <c r="A57" s="23"/>
      <c r="B57" s="24"/>
      <c r="C57" s="45"/>
      <c r="D57" s="45"/>
      <c r="E57" s="46"/>
      <c r="F57" s="46"/>
    </row>
    <row r="58" spans="1:9" ht="60.75">
      <c r="A58" s="23">
        <v>16</v>
      </c>
      <c r="B58" s="24" t="s">
        <v>59</v>
      </c>
      <c r="C58" s="45"/>
      <c r="D58" s="45"/>
      <c r="E58" s="46"/>
      <c r="F58" s="46"/>
    </row>
    <row r="59" spans="1:9">
      <c r="A59" s="23"/>
      <c r="B59" s="24"/>
      <c r="C59" s="45"/>
      <c r="D59" s="45"/>
      <c r="E59" s="46"/>
      <c r="F59" s="46"/>
    </row>
    <row r="60" spans="1:9">
      <c r="A60" s="28" t="s">
        <v>54</v>
      </c>
      <c r="B60" s="24" t="s">
        <v>60</v>
      </c>
      <c r="C60" s="45" t="s">
        <v>56</v>
      </c>
      <c r="D60" s="45" t="str">
        <f>D55</f>
        <v>QRO</v>
      </c>
      <c r="E60" s="46">
        <v>554</v>
      </c>
      <c r="F60" s="46"/>
      <c r="G60" s="5"/>
      <c r="H60" s="5"/>
      <c r="I60" s="10"/>
    </row>
    <row r="61" spans="1:9">
      <c r="A61" s="28" t="s">
        <v>57</v>
      </c>
      <c r="B61" s="24" t="s">
        <v>61</v>
      </c>
      <c r="C61" s="45" t="s">
        <v>56</v>
      </c>
      <c r="D61" s="45">
        <f>D56</f>
        <v>11</v>
      </c>
      <c r="E61" s="46">
        <v>563</v>
      </c>
      <c r="F61" s="46">
        <f>E61*D61</f>
        <v>6193</v>
      </c>
      <c r="G61" s="5"/>
      <c r="I61" s="10"/>
    </row>
    <row r="62" spans="1:9">
      <c r="A62" s="23"/>
      <c r="B62" s="24"/>
      <c r="C62" s="45"/>
      <c r="D62" s="45"/>
      <c r="E62" s="46"/>
      <c r="F62" s="46"/>
      <c r="G62" s="5"/>
      <c r="H62" s="5"/>
    </row>
    <row r="63" spans="1:9" ht="101.25">
      <c r="A63" s="23">
        <v>17</v>
      </c>
      <c r="B63" s="24" t="s">
        <v>62</v>
      </c>
      <c r="C63" s="45"/>
      <c r="D63" s="45"/>
      <c r="E63" s="46"/>
      <c r="F63" s="46"/>
    </row>
    <row r="64" spans="1:9">
      <c r="A64" s="23"/>
      <c r="B64" s="24"/>
      <c r="C64" s="45"/>
      <c r="D64" s="45"/>
      <c r="E64" s="46"/>
      <c r="F64" s="46"/>
    </row>
    <row r="65" spans="1:9">
      <c r="A65" s="28" t="s">
        <v>54</v>
      </c>
      <c r="B65" s="24" t="s">
        <v>63</v>
      </c>
      <c r="C65" s="45" t="s">
        <v>56</v>
      </c>
      <c r="D65" s="45" t="str">
        <f>D55</f>
        <v>QRO</v>
      </c>
      <c r="E65" s="46">
        <v>1703</v>
      </c>
      <c r="F65" s="46"/>
      <c r="G65" s="5"/>
      <c r="H65" s="5"/>
    </row>
    <row r="66" spans="1:9">
      <c r="A66" s="28" t="s">
        <v>57</v>
      </c>
      <c r="B66" s="24" t="s">
        <v>64</v>
      </c>
      <c r="C66" s="45" t="s">
        <v>56</v>
      </c>
      <c r="D66" s="45">
        <f>D56</f>
        <v>11</v>
      </c>
      <c r="E66" s="46">
        <v>1965</v>
      </c>
      <c r="F66" s="46">
        <f>E66*D66</f>
        <v>21615</v>
      </c>
      <c r="G66" s="5"/>
    </row>
    <row r="67" spans="1:9">
      <c r="A67" s="23"/>
      <c r="B67" s="24"/>
      <c r="C67" s="45"/>
      <c r="D67" s="45"/>
      <c r="E67" s="46"/>
      <c r="F67" s="46"/>
      <c r="G67" s="5"/>
      <c r="H67" s="5"/>
    </row>
    <row r="68" spans="1:9" ht="81">
      <c r="A68" s="23">
        <v>18</v>
      </c>
      <c r="B68" s="24" t="s">
        <v>65</v>
      </c>
      <c r="C68" s="45" t="s">
        <v>56</v>
      </c>
      <c r="D68" s="45">
        <v>396</v>
      </c>
      <c r="E68" s="46">
        <v>141</v>
      </c>
      <c r="F68" s="46">
        <f>E68*D68</f>
        <v>55836</v>
      </c>
      <c r="G68" s="5"/>
      <c r="H68" s="5"/>
    </row>
    <row r="69" spans="1:9">
      <c r="A69" s="21"/>
      <c r="B69" s="25" t="s">
        <v>139</v>
      </c>
      <c r="C69" s="45"/>
      <c r="D69" s="45"/>
      <c r="E69" s="45"/>
      <c r="F69" s="51"/>
      <c r="G69" s="9"/>
      <c r="H69" s="13"/>
      <c r="I69" s="2"/>
    </row>
    <row r="70" spans="1:9">
      <c r="A70" s="21"/>
      <c r="B70" s="24"/>
      <c r="C70" s="45"/>
      <c r="D70" s="45"/>
      <c r="E70" s="45"/>
      <c r="F70" s="51"/>
      <c r="G70" s="9"/>
      <c r="H70" s="13"/>
      <c r="I70" s="2"/>
    </row>
    <row r="71" spans="1:9" ht="105.75" customHeight="1">
      <c r="A71" s="21">
        <v>19</v>
      </c>
      <c r="B71" s="24" t="s">
        <v>86</v>
      </c>
      <c r="C71" s="45"/>
      <c r="D71" s="45"/>
      <c r="E71" s="45"/>
      <c r="F71" s="45"/>
      <c r="H71" s="5"/>
    </row>
    <row r="72" spans="1:9">
      <c r="A72" s="21"/>
      <c r="B72" s="24"/>
      <c r="C72" s="45"/>
      <c r="D72" s="45"/>
      <c r="E72" s="45"/>
      <c r="F72" s="45"/>
      <c r="H72" s="5"/>
    </row>
    <row r="73" spans="1:9">
      <c r="A73" s="29" t="s">
        <v>8</v>
      </c>
      <c r="B73" s="24" t="s">
        <v>81</v>
      </c>
      <c r="C73" s="45" t="s">
        <v>76</v>
      </c>
      <c r="D73" s="45">
        <v>10</v>
      </c>
      <c r="E73" s="46">
        <v>192</v>
      </c>
      <c r="F73" s="46">
        <f>E73*D73</f>
        <v>1920</v>
      </c>
      <c r="G73" s="9"/>
      <c r="H73" s="13"/>
    </row>
    <row r="74" spans="1:9">
      <c r="A74" s="29" t="s">
        <v>24</v>
      </c>
      <c r="B74" s="24" t="s">
        <v>82</v>
      </c>
      <c r="C74" s="45" t="s">
        <v>76</v>
      </c>
      <c r="D74" s="45">
        <v>12</v>
      </c>
      <c r="E74" s="46">
        <v>188</v>
      </c>
      <c r="F74" s="46">
        <f>E74*D74</f>
        <v>2256</v>
      </c>
      <c r="G74" s="9"/>
      <c r="H74" s="13"/>
    </row>
    <row r="75" spans="1:9">
      <c r="A75" s="29" t="s">
        <v>26</v>
      </c>
      <c r="B75" s="24" t="s">
        <v>83</v>
      </c>
      <c r="C75" s="45" t="s">
        <v>76</v>
      </c>
      <c r="D75" s="45" t="s">
        <v>134</v>
      </c>
      <c r="E75" s="46">
        <v>146</v>
      </c>
      <c r="F75" s="46"/>
      <c r="G75" s="9"/>
      <c r="H75" s="13"/>
    </row>
    <row r="76" spans="1:9">
      <c r="A76" s="21"/>
      <c r="B76" s="24"/>
      <c r="C76" s="45"/>
      <c r="D76" s="45"/>
      <c r="E76" s="49"/>
      <c r="F76" s="50"/>
      <c r="G76" s="9"/>
      <c r="H76" s="11"/>
      <c r="I76" s="12"/>
    </row>
    <row r="77" spans="1:9">
      <c r="A77" s="21"/>
      <c r="B77" s="25" t="s">
        <v>140</v>
      </c>
      <c r="C77" s="45"/>
      <c r="D77" s="45"/>
      <c r="E77" s="49"/>
      <c r="F77" s="50"/>
      <c r="G77" s="9"/>
      <c r="H77" s="11"/>
      <c r="I77" s="12"/>
    </row>
    <row r="78" spans="1:9">
      <c r="A78" s="21"/>
      <c r="B78" s="24"/>
      <c r="C78" s="45"/>
      <c r="D78" s="45"/>
      <c r="E78" s="49"/>
      <c r="F78" s="50"/>
      <c r="G78" s="5"/>
      <c r="H78" s="5"/>
    </row>
    <row r="79" spans="1:9" ht="81">
      <c r="A79" s="21">
        <v>20</v>
      </c>
      <c r="B79" s="24" t="s">
        <v>87</v>
      </c>
      <c r="C79" s="45" t="s">
        <v>17</v>
      </c>
      <c r="D79" s="45">
        <v>2</v>
      </c>
      <c r="E79" s="46">
        <v>3996</v>
      </c>
      <c r="F79" s="46">
        <f>E79*D79</f>
        <v>7992</v>
      </c>
      <c r="G79" s="9"/>
      <c r="H79" s="11"/>
    </row>
    <row r="80" spans="1:9">
      <c r="A80" s="21"/>
      <c r="B80" s="24"/>
      <c r="C80" s="45"/>
      <c r="D80" s="45"/>
      <c r="E80" s="45"/>
      <c r="F80" s="45"/>
    </row>
    <row r="81" spans="1:9">
      <c r="A81" s="21"/>
      <c r="B81" s="24"/>
      <c r="C81" s="52"/>
      <c r="D81" s="45"/>
      <c r="E81" s="49"/>
      <c r="F81" s="50"/>
      <c r="G81" s="9"/>
      <c r="H81" s="11"/>
      <c r="I81" s="12"/>
    </row>
    <row r="82" spans="1:9" ht="40.5">
      <c r="A82" s="21">
        <v>21</v>
      </c>
      <c r="B82" s="24" t="s">
        <v>89</v>
      </c>
      <c r="C82" s="52"/>
      <c r="D82" s="45"/>
      <c r="E82" s="49"/>
      <c r="F82" s="50"/>
      <c r="G82" s="9"/>
      <c r="H82" s="11"/>
      <c r="I82" s="12"/>
    </row>
    <row r="83" spans="1:9">
      <c r="A83" s="21"/>
      <c r="B83" s="24"/>
      <c r="C83" s="52"/>
      <c r="D83" s="45"/>
      <c r="E83" s="49"/>
      <c r="F83" s="50"/>
      <c r="G83" s="9"/>
      <c r="H83" s="11"/>
      <c r="I83" s="12"/>
    </row>
    <row r="84" spans="1:9">
      <c r="A84" s="30" t="s">
        <v>8</v>
      </c>
      <c r="B84" s="24" t="s">
        <v>88</v>
      </c>
      <c r="C84" s="52" t="s">
        <v>12</v>
      </c>
      <c r="D84" s="45">
        <v>50</v>
      </c>
      <c r="E84" s="46">
        <v>120</v>
      </c>
      <c r="F84" s="46">
        <f>E84*D84</f>
        <v>6000</v>
      </c>
    </row>
    <row r="85" spans="1:9">
      <c r="A85" s="30"/>
      <c r="B85" s="24"/>
      <c r="C85" s="52"/>
      <c r="D85" s="45"/>
      <c r="E85" s="45"/>
      <c r="F85" s="45"/>
    </row>
    <row r="86" spans="1:9" ht="81">
      <c r="A86" s="21">
        <v>22</v>
      </c>
      <c r="B86" s="24" t="s">
        <v>90</v>
      </c>
      <c r="C86" s="45" t="s">
        <v>12</v>
      </c>
      <c r="D86" s="45">
        <v>800</v>
      </c>
      <c r="E86" s="46">
        <v>19.5</v>
      </c>
      <c r="F86" s="46">
        <f>E86*D86</f>
        <v>15600</v>
      </c>
      <c r="H86" s="5"/>
    </row>
    <row r="87" spans="1:9">
      <c r="A87" s="27"/>
      <c r="B87" s="25"/>
      <c r="C87" s="48"/>
      <c r="D87" s="48"/>
      <c r="E87" s="45"/>
      <c r="F87" s="45"/>
    </row>
    <row r="88" spans="1:9" ht="40.5">
      <c r="A88" s="27"/>
      <c r="B88" s="25" t="s">
        <v>141</v>
      </c>
      <c r="C88" s="52"/>
      <c r="D88" s="45"/>
      <c r="E88" s="45"/>
      <c r="F88" s="45"/>
      <c r="I88" s="6"/>
    </row>
    <row r="89" spans="1:9">
      <c r="A89" s="21"/>
      <c r="B89" s="24"/>
      <c r="C89" s="52"/>
      <c r="D89" s="45"/>
      <c r="E89" s="45"/>
      <c r="F89" s="45"/>
    </row>
    <row r="90" spans="1:9" ht="86.25" customHeight="1">
      <c r="A90" s="21">
        <v>23</v>
      </c>
      <c r="B90" s="24" t="s">
        <v>91</v>
      </c>
      <c r="C90" s="52"/>
      <c r="D90" s="45"/>
      <c r="E90" s="45"/>
      <c r="F90" s="45"/>
    </row>
    <row r="91" spans="1:9">
      <c r="A91" s="21"/>
      <c r="B91" s="24"/>
      <c r="C91" s="52"/>
      <c r="D91" s="45"/>
      <c r="E91" s="45"/>
      <c r="F91" s="45"/>
      <c r="G91" s="14"/>
      <c r="H91" s="5"/>
    </row>
    <row r="92" spans="1:9">
      <c r="A92" s="29" t="s">
        <v>8</v>
      </c>
      <c r="B92" s="24" t="s">
        <v>92</v>
      </c>
      <c r="C92" s="52" t="s">
        <v>12</v>
      </c>
      <c r="D92" s="45" t="s">
        <v>134</v>
      </c>
      <c r="E92" s="46">
        <v>24</v>
      </c>
      <c r="F92" s="45"/>
    </row>
    <row r="93" spans="1:9">
      <c r="A93" s="29" t="s">
        <v>24</v>
      </c>
      <c r="B93" s="24" t="s">
        <v>93</v>
      </c>
      <c r="C93" s="52" t="s">
        <v>12</v>
      </c>
      <c r="D93" s="45">
        <f>D98*40</f>
        <v>1200</v>
      </c>
      <c r="E93" s="46">
        <v>15.5</v>
      </c>
      <c r="F93" s="45">
        <f>E93*D93</f>
        <v>18600</v>
      </c>
    </row>
    <row r="94" spans="1:9" ht="81">
      <c r="A94" s="21">
        <v>24</v>
      </c>
      <c r="B94" s="24" t="s">
        <v>29</v>
      </c>
      <c r="C94" s="45"/>
      <c r="D94" s="45"/>
      <c r="E94" s="45"/>
      <c r="F94" s="45"/>
    </row>
    <row r="95" spans="1:9" ht="50.25" customHeight="1">
      <c r="A95" s="29" t="s">
        <v>8</v>
      </c>
      <c r="B95" s="24" t="s">
        <v>30</v>
      </c>
      <c r="C95" s="45" t="s">
        <v>12</v>
      </c>
      <c r="D95" s="45">
        <v>1000</v>
      </c>
      <c r="E95" s="46">
        <v>56.5</v>
      </c>
      <c r="F95" s="45">
        <f>E95*D95</f>
        <v>56500</v>
      </c>
    </row>
    <row r="96" spans="1:9" ht="50.25" customHeight="1">
      <c r="A96" s="29" t="s">
        <v>24</v>
      </c>
      <c r="B96" s="24" t="s">
        <v>31</v>
      </c>
      <c r="C96" s="45" t="s">
        <v>12</v>
      </c>
      <c r="D96" s="45">
        <v>200</v>
      </c>
      <c r="E96" s="46">
        <v>64.5</v>
      </c>
      <c r="F96" s="45">
        <f>E96*D96</f>
        <v>12900</v>
      </c>
    </row>
    <row r="97" spans="1:9" ht="50.25" customHeight="1">
      <c r="A97" s="29" t="s">
        <v>26</v>
      </c>
      <c r="B97" s="24" t="s">
        <v>32</v>
      </c>
      <c r="C97" s="45" t="s">
        <v>12</v>
      </c>
      <c r="D97" s="45">
        <v>200</v>
      </c>
      <c r="E97" s="46">
        <v>80.5</v>
      </c>
      <c r="F97" s="45">
        <f>E97*D97</f>
        <v>16100</v>
      </c>
    </row>
    <row r="98" spans="1:9" s="15" customFormat="1" ht="58.5" customHeight="1">
      <c r="A98" s="21">
        <v>25</v>
      </c>
      <c r="B98" s="24" t="s">
        <v>102</v>
      </c>
      <c r="C98" s="52" t="s">
        <v>17</v>
      </c>
      <c r="D98" s="45">
        <v>30</v>
      </c>
      <c r="E98" s="46">
        <v>89</v>
      </c>
      <c r="F98" s="45">
        <f>E98*D98</f>
        <v>2670</v>
      </c>
      <c r="G98" s="5"/>
      <c r="H98" s="5"/>
      <c r="I98" s="4"/>
    </row>
    <row r="99" spans="1:9">
      <c r="A99" s="21"/>
      <c r="B99" s="24"/>
      <c r="C99" s="52"/>
      <c r="D99" s="45"/>
      <c r="E99" s="45"/>
      <c r="F99" s="45"/>
      <c r="G99" s="5"/>
    </row>
    <row r="100" spans="1:9" ht="60.75" customHeight="1">
      <c r="A100" s="21">
        <v>26</v>
      </c>
      <c r="B100" s="24" t="s">
        <v>103</v>
      </c>
      <c r="C100" s="52" t="s">
        <v>17</v>
      </c>
      <c r="D100" s="45">
        <v>3</v>
      </c>
      <c r="E100" s="46">
        <v>93</v>
      </c>
      <c r="F100" s="45">
        <f>E100*D100</f>
        <v>279</v>
      </c>
      <c r="G100" s="5"/>
      <c r="H100" s="5"/>
    </row>
    <row r="101" spans="1:9" ht="76.5" customHeight="1">
      <c r="A101" s="21">
        <v>27</v>
      </c>
      <c r="B101" s="24" t="s">
        <v>104</v>
      </c>
      <c r="C101" s="52" t="s">
        <v>12</v>
      </c>
      <c r="D101" s="45">
        <f>+D100*30</f>
        <v>90</v>
      </c>
      <c r="E101" s="46">
        <v>22</v>
      </c>
      <c r="F101" s="45">
        <f>E101*D101</f>
        <v>1980</v>
      </c>
      <c r="G101" s="5"/>
      <c r="H101" s="5"/>
    </row>
    <row r="102" spans="1:9" ht="44.25" customHeight="1">
      <c r="A102" s="21"/>
      <c r="B102" s="59" t="s">
        <v>149</v>
      </c>
      <c r="C102" s="44"/>
      <c r="D102" s="44"/>
      <c r="E102" s="44"/>
      <c r="F102" s="58">
        <f>SUM(F8:F101)</f>
        <v>1349323.625</v>
      </c>
      <c r="G102" s="43"/>
    </row>
    <row r="103" spans="1:9" ht="46.5" customHeight="1">
      <c r="A103" s="21"/>
      <c r="B103" s="20" t="s">
        <v>135</v>
      </c>
      <c r="C103" s="44"/>
      <c r="D103" s="44"/>
      <c r="E103" s="44"/>
      <c r="F103" s="44"/>
      <c r="G103" s="43"/>
    </row>
    <row r="104" spans="1:9">
      <c r="A104" s="21"/>
      <c r="B104" s="24"/>
      <c r="C104" s="45"/>
      <c r="D104" s="45"/>
      <c r="E104" s="45"/>
      <c r="F104" s="45"/>
    </row>
    <row r="105" spans="1:9">
      <c r="A105" s="21"/>
      <c r="B105" s="22" t="s">
        <v>142</v>
      </c>
      <c r="C105" s="45"/>
      <c r="D105" s="45"/>
      <c r="E105" s="45"/>
      <c r="F105" s="45"/>
    </row>
    <row r="106" spans="1:9" ht="101.25">
      <c r="A106" s="21">
        <v>28</v>
      </c>
      <c r="B106" s="24" t="s">
        <v>22</v>
      </c>
      <c r="C106" s="45"/>
      <c r="D106" s="45"/>
      <c r="E106" s="46"/>
      <c r="F106" s="46"/>
    </row>
    <row r="107" spans="1:9">
      <c r="A107" s="21"/>
      <c r="B107" s="24"/>
      <c r="C107" s="45"/>
      <c r="D107" s="45"/>
      <c r="E107" s="46"/>
      <c r="F107" s="46"/>
      <c r="G107" s="5"/>
      <c r="H107" s="5"/>
    </row>
    <row r="108" spans="1:9" ht="40.5">
      <c r="A108" s="21" t="s">
        <v>8</v>
      </c>
      <c r="B108" s="24" t="s">
        <v>23</v>
      </c>
      <c r="C108" s="45" t="s">
        <v>17</v>
      </c>
      <c r="D108" s="45">
        <v>2</v>
      </c>
      <c r="E108" s="46">
        <v>2879.8</v>
      </c>
      <c r="F108" s="46">
        <f>2*2879.8</f>
        <v>5759.6</v>
      </c>
      <c r="G108" s="1"/>
      <c r="H108" s="1"/>
    </row>
    <row r="109" spans="1:9" ht="25.5" customHeight="1">
      <c r="A109" s="21"/>
      <c r="B109" s="24"/>
      <c r="C109" s="45"/>
      <c r="D109" s="45"/>
      <c r="E109" s="45"/>
      <c r="F109" s="45"/>
      <c r="G109" s="1"/>
      <c r="H109" s="1"/>
    </row>
    <row r="110" spans="1:9" ht="42" customHeight="1">
      <c r="A110" s="27"/>
      <c r="B110" s="25" t="s">
        <v>143</v>
      </c>
      <c r="C110" s="45"/>
      <c r="D110" s="45"/>
      <c r="E110" s="45"/>
      <c r="F110" s="45"/>
      <c r="G110" s="1"/>
      <c r="H110" s="1"/>
    </row>
    <row r="111" spans="1:9" ht="135.75" customHeight="1">
      <c r="A111" s="21">
        <v>29</v>
      </c>
      <c r="B111" s="24" t="s">
        <v>39</v>
      </c>
      <c r="C111" s="45" t="s">
        <v>17</v>
      </c>
      <c r="D111" s="45">
        <v>36</v>
      </c>
      <c r="E111" s="46">
        <f>'[1]rate analysis (2)'!F400</f>
        <v>3734.2137500000008</v>
      </c>
      <c r="F111" s="46">
        <f>36*3734.21</f>
        <v>134431.56</v>
      </c>
      <c r="G111" s="1"/>
      <c r="H111" s="1"/>
    </row>
    <row r="112" spans="1:9" ht="33" customHeight="1">
      <c r="A112" s="21"/>
      <c r="B112" s="24"/>
      <c r="C112" s="45"/>
      <c r="D112" s="45"/>
      <c r="E112" s="46"/>
      <c r="F112" s="46"/>
      <c r="G112" s="1"/>
      <c r="H112" s="1"/>
    </row>
    <row r="113" spans="1:9" ht="120.75" customHeight="1">
      <c r="A113" s="21">
        <v>30</v>
      </c>
      <c r="B113" s="24" t="s">
        <v>40</v>
      </c>
      <c r="C113" s="45" t="s">
        <v>17</v>
      </c>
      <c r="D113" s="45">
        <v>6</v>
      </c>
      <c r="E113" s="46">
        <f>'[1]rate analysis (2)'!F388</f>
        <v>698.50250000000005</v>
      </c>
      <c r="F113" s="46">
        <f>6*698.5</f>
        <v>4191</v>
      </c>
      <c r="G113" s="1"/>
      <c r="H113" s="1"/>
    </row>
    <row r="114" spans="1:9">
      <c r="A114" s="21"/>
      <c r="B114" s="24"/>
      <c r="C114" s="45"/>
      <c r="D114" s="45"/>
      <c r="E114" s="46"/>
      <c r="F114" s="46"/>
      <c r="G114" s="1"/>
      <c r="H114" s="1"/>
    </row>
    <row r="115" spans="1:9" ht="113.25" customHeight="1">
      <c r="A115" s="21">
        <v>31</v>
      </c>
      <c r="B115" s="24" t="s">
        <v>41</v>
      </c>
      <c r="C115" s="45" t="s">
        <v>17</v>
      </c>
      <c r="D115" s="45">
        <v>13</v>
      </c>
      <c r="E115" s="46">
        <f>'[1]rate analysis (2)'!F460</f>
        <v>1216.0250000000001</v>
      </c>
      <c r="F115" s="46">
        <f>13*1216.03</f>
        <v>15808.39</v>
      </c>
      <c r="G115" s="1"/>
      <c r="H115" s="1"/>
    </row>
    <row r="116" spans="1:9">
      <c r="A116" s="21"/>
      <c r="B116" s="24"/>
      <c r="C116" s="45"/>
      <c r="D116" s="45"/>
      <c r="E116" s="46"/>
      <c r="F116" s="46"/>
      <c r="G116" s="1"/>
      <c r="H116" s="1"/>
    </row>
    <row r="117" spans="1:9" ht="121.5" customHeight="1">
      <c r="A117" s="21">
        <v>32</v>
      </c>
      <c r="B117" s="24" t="s">
        <v>42</v>
      </c>
      <c r="C117" s="45" t="s">
        <v>17</v>
      </c>
      <c r="D117" s="45">
        <v>110</v>
      </c>
      <c r="E117" s="46">
        <f>'[1]rate analysis (2)'!F472</f>
        <v>1329.6275000000003</v>
      </c>
      <c r="F117" s="46">
        <f>110*1329.63</f>
        <v>146259.30000000002</v>
      </c>
      <c r="G117" s="1"/>
      <c r="H117" s="1"/>
    </row>
    <row r="118" spans="1:9">
      <c r="A118" s="21"/>
      <c r="B118" s="24"/>
      <c r="C118" s="45"/>
      <c r="D118" s="45"/>
      <c r="E118" s="46"/>
      <c r="F118" s="46"/>
      <c r="G118" s="1"/>
      <c r="H118" s="1"/>
    </row>
    <row r="119" spans="1:9" ht="93.75" customHeight="1">
      <c r="A119" s="21">
        <v>33</v>
      </c>
      <c r="B119" s="24" t="s">
        <v>43</v>
      </c>
      <c r="C119" s="45" t="s">
        <v>17</v>
      </c>
      <c r="D119" s="45">
        <v>10</v>
      </c>
      <c r="E119" s="46">
        <f>'[1]rate analysis (2)'!F484</f>
        <v>635.3900000000001</v>
      </c>
      <c r="F119" s="46">
        <f>E119*D119</f>
        <v>6353.9000000000015</v>
      </c>
      <c r="G119" s="1"/>
      <c r="H119" s="1"/>
    </row>
    <row r="120" spans="1:9">
      <c r="A120" s="21"/>
      <c r="B120" s="24"/>
      <c r="C120" s="45"/>
      <c r="D120" s="45"/>
      <c r="E120" s="46"/>
      <c r="F120" s="46"/>
      <c r="G120" s="1"/>
      <c r="H120" s="1"/>
    </row>
    <row r="121" spans="1:9" ht="101.25">
      <c r="A121" s="21">
        <v>34</v>
      </c>
      <c r="B121" s="24" t="s">
        <v>44</v>
      </c>
      <c r="C121" s="45" t="s">
        <v>17</v>
      </c>
      <c r="D121" s="45">
        <v>15</v>
      </c>
      <c r="E121" s="46">
        <f>'[1]rate analysis (2)'!F555</f>
        <v>1998.6200000000001</v>
      </c>
      <c r="F121" s="46">
        <f>15*1998.62</f>
        <v>29979.3</v>
      </c>
      <c r="G121" s="1"/>
      <c r="H121" s="1"/>
    </row>
    <row r="122" spans="1:9">
      <c r="A122" s="21"/>
      <c r="B122" s="24"/>
      <c r="C122" s="45"/>
      <c r="D122" s="45"/>
      <c r="E122" s="46"/>
      <c r="F122" s="46"/>
      <c r="G122" s="1"/>
      <c r="H122" s="1"/>
    </row>
    <row r="123" spans="1:9" ht="101.25">
      <c r="A123" s="21">
        <v>35</v>
      </c>
      <c r="B123" s="24" t="s">
        <v>45</v>
      </c>
      <c r="C123" s="45" t="s">
        <v>17</v>
      </c>
      <c r="D123" s="45">
        <v>6</v>
      </c>
      <c r="E123" s="46">
        <f>'[1]rate analysis (2)'!F508</f>
        <v>1178.1575</v>
      </c>
      <c r="F123" s="46">
        <f>6*1178.16</f>
        <v>7068.9600000000009</v>
      </c>
      <c r="G123" s="1"/>
      <c r="H123" s="1"/>
    </row>
    <row r="124" spans="1:9">
      <c r="A124" s="21"/>
      <c r="B124" s="24"/>
      <c r="C124" s="45"/>
      <c r="D124" s="45"/>
      <c r="E124" s="46"/>
      <c r="F124" s="46"/>
      <c r="G124" s="1"/>
      <c r="H124" s="1"/>
    </row>
    <row r="125" spans="1:9" ht="111" customHeight="1">
      <c r="A125" s="21">
        <v>36</v>
      </c>
      <c r="B125" s="24" t="s">
        <v>46</v>
      </c>
      <c r="C125" s="45" t="s">
        <v>17</v>
      </c>
      <c r="D125" s="45">
        <v>25</v>
      </c>
      <c r="E125" s="46">
        <f>'[1]rate analysis (2)'!F590</f>
        <v>1669.749</v>
      </c>
      <c r="F125" s="46">
        <f>25*1669.75</f>
        <v>41743.75</v>
      </c>
      <c r="G125" s="1"/>
      <c r="H125" s="1"/>
    </row>
    <row r="126" spans="1:9">
      <c r="A126" s="21"/>
      <c r="B126" s="24"/>
      <c r="C126" s="45"/>
      <c r="D126" s="45"/>
      <c r="E126" s="46"/>
      <c r="F126" s="46"/>
      <c r="G126" s="1"/>
      <c r="H126" s="1"/>
    </row>
    <row r="127" spans="1:9" ht="76.5" customHeight="1">
      <c r="A127" s="21">
        <v>37</v>
      </c>
      <c r="B127" s="24" t="s">
        <v>47</v>
      </c>
      <c r="C127" s="45"/>
      <c r="D127" s="45"/>
      <c r="E127" s="46"/>
      <c r="F127" s="46"/>
      <c r="G127" s="1"/>
      <c r="H127" s="1"/>
      <c r="I127" s="6"/>
    </row>
    <row r="128" spans="1:9">
      <c r="A128" s="21"/>
      <c r="B128" s="24" t="s">
        <v>48</v>
      </c>
      <c r="C128" s="45" t="s">
        <v>17</v>
      </c>
      <c r="D128" s="45">
        <v>6</v>
      </c>
      <c r="E128" s="46">
        <f>'[1]rate analysis (2)'!F634</f>
        <v>3029.5490000000004</v>
      </c>
      <c r="F128" s="46">
        <f>6*3029.55</f>
        <v>18177.300000000003</v>
      </c>
      <c r="G128" s="1"/>
      <c r="H128" s="1"/>
    </row>
    <row r="129" spans="1:9">
      <c r="A129" s="21"/>
      <c r="B129" s="24"/>
      <c r="C129" s="45"/>
      <c r="D129" s="45"/>
      <c r="E129" s="46"/>
      <c r="F129" s="46"/>
      <c r="G129" s="1"/>
      <c r="H129" s="1"/>
      <c r="I129" s="6"/>
    </row>
    <row r="130" spans="1:9" ht="101.25" customHeight="1">
      <c r="A130" s="21">
        <v>38</v>
      </c>
      <c r="B130" s="24" t="s">
        <v>49</v>
      </c>
      <c r="C130" s="45" t="s">
        <v>17</v>
      </c>
      <c r="D130" s="45">
        <v>6</v>
      </c>
      <c r="E130" s="46">
        <f>'[1]rate analysis (2)'!F436</f>
        <v>408.18500000000006</v>
      </c>
      <c r="F130" s="46">
        <f>6*408.19</f>
        <v>2449.14</v>
      </c>
      <c r="G130" s="1"/>
      <c r="H130" s="1"/>
    </row>
    <row r="131" spans="1:9">
      <c r="A131" s="21"/>
      <c r="B131" s="24"/>
      <c r="C131" s="45"/>
      <c r="D131" s="45"/>
      <c r="E131" s="46"/>
      <c r="F131" s="46"/>
      <c r="G131" s="1"/>
      <c r="H131" s="1"/>
      <c r="I131" s="6"/>
    </row>
    <row r="132" spans="1:9" ht="152.25" customHeight="1">
      <c r="A132" s="21">
        <v>39</v>
      </c>
      <c r="B132" s="24" t="s">
        <v>50</v>
      </c>
      <c r="C132" s="45" t="s">
        <v>17</v>
      </c>
      <c r="D132" s="45">
        <v>4</v>
      </c>
      <c r="E132" s="46">
        <f>+'[1]rate analysis (2)'!F448</f>
        <v>6145.1112500000008</v>
      </c>
      <c r="F132" s="46">
        <f>4*6145.11</f>
        <v>24580.44</v>
      </c>
      <c r="G132" s="1"/>
      <c r="H132" s="1"/>
    </row>
    <row r="133" spans="1:9">
      <c r="A133" s="21"/>
      <c r="B133" s="24"/>
      <c r="C133" s="45"/>
      <c r="D133" s="45"/>
      <c r="E133" s="46"/>
      <c r="F133" s="46"/>
      <c r="G133" s="1"/>
      <c r="H133" s="1"/>
      <c r="I133" s="6"/>
    </row>
    <row r="134" spans="1:9" ht="80.25" customHeight="1">
      <c r="A134" s="21">
        <v>40</v>
      </c>
      <c r="B134" s="24" t="s">
        <v>51</v>
      </c>
      <c r="C134" s="45" t="s">
        <v>17</v>
      </c>
      <c r="D134" s="45">
        <v>4</v>
      </c>
      <c r="E134" s="46">
        <f>'[1]rate analysis (2)'!F519</f>
        <v>9083.3000000000011</v>
      </c>
      <c r="F134" s="46">
        <f>4*9083.3</f>
        <v>36333.199999999997</v>
      </c>
      <c r="G134" s="1"/>
      <c r="H134" s="1"/>
    </row>
    <row r="135" spans="1:9">
      <c r="A135" s="21"/>
      <c r="B135" s="24"/>
      <c r="C135" s="45"/>
      <c r="D135" s="45"/>
      <c r="E135" s="46"/>
      <c r="F135" s="46"/>
      <c r="G135" s="1"/>
      <c r="H135" s="1"/>
      <c r="I135" s="6"/>
    </row>
    <row r="136" spans="1:9" ht="108" customHeight="1">
      <c r="A136" s="21">
        <v>41</v>
      </c>
      <c r="B136" s="24" t="s">
        <v>52</v>
      </c>
      <c r="C136" s="45" t="s">
        <v>17</v>
      </c>
      <c r="D136" s="45">
        <f>+D125</f>
        <v>25</v>
      </c>
      <c r="E136" s="46">
        <v>60</v>
      </c>
      <c r="F136" s="46">
        <f>25*60</f>
        <v>1500</v>
      </c>
      <c r="G136" s="1"/>
      <c r="H136" s="1"/>
    </row>
    <row r="137" spans="1:9">
      <c r="A137" s="21"/>
      <c r="B137" s="24"/>
      <c r="C137" s="45"/>
      <c r="D137" s="45"/>
      <c r="E137" s="46"/>
      <c r="F137" s="46"/>
      <c r="G137" s="1"/>
      <c r="H137" s="1"/>
    </row>
    <row r="138" spans="1:9" ht="40.5">
      <c r="A138" s="27"/>
      <c r="B138" s="25" t="s">
        <v>144</v>
      </c>
      <c r="C138" s="45"/>
      <c r="D138" s="45"/>
      <c r="E138" s="46"/>
      <c r="F138" s="46"/>
      <c r="G138" s="1"/>
      <c r="H138" s="1"/>
    </row>
    <row r="139" spans="1:9" ht="182.25">
      <c r="A139" s="21">
        <v>42</v>
      </c>
      <c r="B139" s="24" t="s">
        <v>66</v>
      </c>
      <c r="C139" s="45"/>
      <c r="D139" s="45"/>
      <c r="E139" s="45"/>
      <c r="F139" s="46"/>
      <c r="G139" s="1"/>
      <c r="H139" s="1"/>
    </row>
    <row r="140" spans="1:9">
      <c r="A140" s="21"/>
      <c r="B140" s="24"/>
      <c r="C140" s="45"/>
      <c r="D140" s="45"/>
      <c r="E140" s="45"/>
      <c r="F140" s="46"/>
      <c r="G140" s="1"/>
      <c r="H140" s="1"/>
    </row>
    <row r="141" spans="1:9" s="15" customFormat="1">
      <c r="A141" s="21"/>
      <c r="B141" s="31" t="s">
        <v>67</v>
      </c>
      <c r="C141" s="53"/>
      <c r="D141" s="45"/>
      <c r="E141" s="45"/>
      <c r="F141" s="46"/>
      <c r="I141" s="4"/>
    </row>
    <row r="142" spans="1:9" s="15" customFormat="1" ht="40.5">
      <c r="A142" s="21"/>
      <c r="B142" s="32" t="s">
        <v>68</v>
      </c>
      <c r="C142" s="53"/>
      <c r="D142" s="45"/>
      <c r="E142" s="45"/>
      <c r="F142" s="46"/>
      <c r="I142" s="4"/>
    </row>
    <row r="143" spans="1:9" s="15" customFormat="1">
      <c r="A143" s="21"/>
      <c r="B143" s="32" t="s">
        <v>69</v>
      </c>
      <c r="C143" s="53"/>
      <c r="D143" s="45"/>
      <c r="E143" s="45"/>
      <c r="F143" s="46"/>
      <c r="I143" s="4"/>
    </row>
    <row r="144" spans="1:9" s="15" customFormat="1" ht="40.5">
      <c r="A144" s="21"/>
      <c r="B144" s="32" t="s">
        <v>70</v>
      </c>
      <c r="C144" s="53"/>
      <c r="D144" s="45"/>
      <c r="E144" s="45"/>
      <c r="F144" s="46"/>
      <c r="I144" s="4"/>
    </row>
    <row r="145" spans="1:9" s="15" customFormat="1">
      <c r="A145" s="21"/>
      <c r="B145" s="32" t="s">
        <v>71</v>
      </c>
      <c r="C145" s="53"/>
      <c r="D145" s="45"/>
      <c r="E145" s="46"/>
      <c r="F145" s="46"/>
      <c r="I145" s="4"/>
    </row>
    <row r="146" spans="1:9" s="15" customFormat="1">
      <c r="A146" s="21"/>
      <c r="B146" s="31" t="s">
        <v>72</v>
      </c>
      <c r="C146" s="53"/>
      <c r="D146" s="45"/>
      <c r="E146" s="45"/>
      <c r="F146" s="46"/>
      <c r="I146" s="4"/>
    </row>
    <row r="147" spans="1:9" s="15" customFormat="1">
      <c r="A147" s="21"/>
      <c r="B147" s="32" t="s">
        <v>73</v>
      </c>
      <c r="C147" s="53"/>
      <c r="D147" s="45"/>
      <c r="E147" s="45"/>
      <c r="F147" s="46"/>
      <c r="I147" s="4"/>
    </row>
    <row r="148" spans="1:9" s="15" customFormat="1">
      <c r="A148" s="21"/>
      <c r="B148" s="31" t="s">
        <v>74</v>
      </c>
      <c r="C148" s="53"/>
      <c r="D148" s="45"/>
      <c r="E148" s="45"/>
      <c r="F148" s="46"/>
      <c r="I148" s="4"/>
    </row>
    <row r="149" spans="1:9" s="15" customFormat="1" ht="40.5">
      <c r="A149" s="21"/>
      <c r="B149" s="32" t="s">
        <v>75</v>
      </c>
      <c r="C149" s="52" t="s">
        <v>76</v>
      </c>
      <c r="D149" s="45">
        <v>1</v>
      </c>
      <c r="E149" s="46">
        <f>'[1]rate analysis (2)'!F709</f>
        <v>130283.06429700002</v>
      </c>
      <c r="F149" s="46">
        <f>E149*D149</f>
        <v>130283.06429700002</v>
      </c>
      <c r="I149" s="4"/>
    </row>
    <row r="150" spans="1:9" s="15" customFormat="1">
      <c r="A150" s="21"/>
      <c r="B150" s="32"/>
      <c r="C150" s="52"/>
      <c r="D150" s="45"/>
      <c r="E150" s="46"/>
      <c r="F150" s="46"/>
      <c r="I150" s="4"/>
    </row>
    <row r="151" spans="1:9" s="15" customFormat="1">
      <c r="A151" s="33"/>
      <c r="B151" s="24"/>
      <c r="C151" s="52"/>
      <c r="D151" s="45"/>
      <c r="E151" s="46"/>
      <c r="F151" s="46"/>
      <c r="I151" s="4"/>
    </row>
    <row r="152" spans="1:9" s="15" customFormat="1" ht="81">
      <c r="A152" s="33">
        <v>43</v>
      </c>
      <c r="B152" s="24" t="s">
        <v>77</v>
      </c>
      <c r="C152" s="52" t="s">
        <v>12</v>
      </c>
      <c r="D152" s="45">
        <v>20</v>
      </c>
      <c r="E152" s="46">
        <v>1200</v>
      </c>
      <c r="F152" s="46">
        <f>E152*D152</f>
        <v>24000</v>
      </c>
      <c r="I152" s="4"/>
    </row>
    <row r="153" spans="1:9" s="15" customFormat="1">
      <c r="A153" s="33"/>
      <c r="B153" s="24"/>
      <c r="C153" s="52"/>
      <c r="D153" s="45"/>
      <c r="E153" s="46"/>
      <c r="F153" s="46"/>
      <c r="I153" s="4"/>
    </row>
    <row r="154" spans="1:9" s="15" customFormat="1" ht="40.5">
      <c r="A154" s="33">
        <v>44</v>
      </c>
      <c r="B154" s="24" t="s">
        <v>78</v>
      </c>
      <c r="C154" s="52" t="s">
        <v>17</v>
      </c>
      <c r="D154" s="45">
        <v>4</v>
      </c>
      <c r="E154" s="46">
        <v>250</v>
      </c>
      <c r="F154" s="46">
        <f>E154*D154</f>
        <v>1000</v>
      </c>
      <c r="I154" s="4"/>
    </row>
    <row r="155" spans="1:9" s="15" customFormat="1">
      <c r="A155" s="33"/>
      <c r="B155" s="24"/>
      <c r="C155" s="52"/>
      <c r="D155" s="45"/>
      <c r="E155" s="46"/>
      <c r="F155" s="46"/>
      <c r="I155" s="4"/>
    </row>
    <row r="156" spans="1:9" s="15" customFormat="1" ht="40.5">
      <c r="A156" s="33">
        <v>45</v>
      </c>
      <c r="B156" s="24" t="s">
        <v>79</v>
      </c>
      <c r="C156" s="52" t="s">
        <v>17</v>
      </c>
      <c r="D156" s="45">
        <v>2</v>
      </c>
      <c r="E156" s="46">
        <v>1000</v>
      </c>
      <c r="F156" s="46">
        <f>E156*D156</f>
        <v>2000</v>
      </c>
      <c r="I156" s="4"/>
    </row>
    <row r="157" spans="1:9" s="15" customFormat="1">
      <c r="A157" s="33"/>
      <c r="B157" s="24"/>
      <c r="C157" s="52"/>
      <c r="D157" s="45"/>
      <c r="E157" s="46"/>
      <c r="F157" s="46"/>
      <c r="I157" s="4"/>
    </row>
    <row r="158" spans="1:9">
      <c r="A158" s="21"/>
      <c r="B158" s="24"/>
      <c r="C158" s="45"/>
      <c r="D158" s="45"/>
      <c r="E158" s="45"/>
      <c r="F158" s="45"/>
      <c r="G158" s="1"/>
      <c r="H158" s="1"/>
    </row>
    <row r="159" spans="1:9">
      <c r="A159" s="21"/>
      <c r="B159" s="25" t="s">
        <v>145</v>
      </c>
      <c r="C159" s="45"/>
      <c r="D159" s="45"/>
      <c r="E159" s="45"/>
      <c r="F159" s="46"/>
      <c r="G159" s="1"/>
      <c r="H159" s="1"/>
      <c r="I159" s="2"/>
    </row>
    <row r="160" spans="1:9">
      <c r="A160" s="21"/>
      <c r="B160" s="24"/>
      <c r="C160" s="45"/>
      <c r="D160" s="45"/>
      <c r="E160" s="45"/>
      <c r="F160" s="46"/>
      <c r="G160" s="1"/>
      <c r="H160" s="1"/>
      <c r="I160" s="2"/>
    </row>
    <row r="161" spans="1:9" ht="141.75">
      <c r="A161" s="21">
        <v>46</v>
      </c>
      <c r="B161" s="24" t="s">
        <v>80</v>
      </c>
      <c r="C161" s="45"/>
      <c r="D161" s="45"/>
      <c r="E161" s="46"/>
      <c r="F161" s="46"/>
      <c r="G161" s="1"/>
      <c r="H161" s="1"/>
    </row>
    <row r="162" spans="1:9">
      <c r="A162" s="29" t="s">
        <v>8</v>
      </c>
      <c r="B162" s="24" t="s">
        <v>81</v>
      </c>
      <c r="C162" s="45" t="s">
        <v>12</v>
      </c>
      <c r="D162" s="45">
        <f>12*30</f>
        <v>360</v>
      </c>
      <c r="E162" s="46">
        <v>211.82</v>
      </c>
      <c r="F162" s="46">
        <f>360*211.82</f>
        <v>76255.199999999997</v>
      </c>
      <c r="G162" s="1"/>
      <c r="H162" s="1"/>
    </row>
    <row r="163" spans="1:9">
      <c r="A163" s="29" t="s">
        <v>24</v>
      </c>
      <c r="B163" s="24" t="s">
        <v>82</v>
      </c>
      <c r="C163" s="45" t="s">
        <v>12</v>
      </c>
      <c r="D163" s="45">
        <v>300</v>
      </c>
      <c r="E163" s="46">
        <v>184.03</v>
      </c>
      <c r="F163" s="46">
        <f>300*184.03</f>
        <v>55209</v>
      </c>
      <c r="G163" s="1"/>
      <c r="H163" s="1"/>
    </row>
    <row r="164" spans="1:9">
      <c r="A164" s="29" t="s">
        <v>26</v>
      </c>
      <c r="B164" s="24" t="s">
        <v>83</v>
      </c>
      <c r="C164" s="45" t="s">
        <v>12</v>
      </c>
      <c r="D164" s="45" t="s">
        <v>134</v>
      </c>
      <c r="E164" s="46">
        <v>169.13</v>
      </c>
      <c r="F164" s="46"/>
      <c r="G164" s="1"/>
      <c r="H164" s="1"/>
    </row>
    <row r="165" spans="1:9">
      <c r="A165" s="21"/>
      <c r="B165" s="24"/>
      <c r="C165" s="45"/>
      <c r="D165" s="54">
        <f>SUM(D162:D164)</f>
        <v>660</v>
      </c>
      <c r="E165" s="46"/>
      <c r="F165" s="46"/>
      <c r="G165" s="1"/>
      <c r="H165" s="1"/>
      <c r="I165" s="2"/>
    </row>
    <row r="166" spans="1:9" ht="96.75" customHeight="1">
      <c r="A166" s="21">
        <v>47</v>
      </c>
      <c r="B166" s="24" t="s">
        <v>84</v>
      </c>
      <c r="C166" s="45"/>
      <c r="D166" s="45"/>
      <c r="E166" s="46"/>
      <c r="F166" s="46"/>
      <c r="G166" s="1"/>
      <c r="H166" s="1"/>
      <c r="I166" s="2"/>
    </row>
    <row r="167" spans="1:9">
      <c r="A167" s="21"/>
      <c r="B167" s="24"/>
      <c r="C167" s="45"/>
      <c r="D167" s="45"/>
      <c r="E167" s="46"/>
      <c r="F167" s="46"/>
      <c r="G167" s="1"/>
      <c r="H167" s="1"/>
      <c r="I167" s="2"/>
    </row>
    <row r="168" spans="1:9">
      <c r="A168" s="29" t="s">
        <v>8</v>
      </c>
      <c r="B168" s="24" t="s">
        <v>85</v>
      </c>
      <c r="C168" s="45" t="s">
        <v>12</v>
      </c>
      <c r="D168" s="45">
        <v>20</v>
      </c>
      <c r="E168" s="46">
        <v>234.55</v>
      </c>
      <c r="F168" s="46">
        <f>20*234.55</f>
        <v>4691</v>
      </c>
      <c r="G168" s="1"/>
      <c r="H168" s="1"/>
      <c r="I168" s="2"/>
    </row>
    <row r="169" spans="1:9">
      <c r="A169" s="21"/>
      <c r="B169" s="24"/>
      <c r="C169" s="45"/>
      <c r="D169" s="45"/>
      <c r="E169" s="45"/>
      <c r="F169" s="45"/>
      <c r="G169" s="1"/>
      <c r="H169" s="1"/>
    </row>
    <row r="170" spans="1:9" ht="40.5">
      <c r="A170" s="27"/>
      <c r="B170" s="25" t="s">
        <v>146</v>
      </c>
      <c r="C170" s="52"/>
      <c r="D170" s="45"/>
      <c r="E170" s="45"/>
      <c r="F170" s="45"/>
      <c r="G170" s="1"/>
      <c r="H170" s="1"/>
      <c r="I170" s="6"/>
    </row>
    <row r="171" spans="1:9" ht="109.5" customHeight="1">
      <c r="A171" s="21">
        <v>48</v>
      </c>
      <c r="B171" s="24" t="s">
        <v>94</v>
      </c>
      <c r="C171" s="52"/>
      <c r="D171" s="45"/>
      <c r="E171" s="46"/>
      <c r="F171" s="45"/>
      <c r="G171" s="1"/>
      <c r="H171" s="1"/>
    </row>
    <row r="172" spans="1:9" ht="62.25" customHeight="1">
      <c r="A172" s="29" t="s">
        <v>8</v>
      </c>
      <c r="B172" s="24" t="s">
        <v>95</v>
      </c>
      <c r="C172" s="52" t="s">
        <v>12</v>
      </c>
      <c r="D172" s="45">
        <v>200</v>
      </c>
      <c r="E172" s="46">
        <f>+'[1]rate analysis (2)'!F222</f>
        <v>224.99385570240003</v>
      </c>
      <c r="F172" s="46">
        <f>200*224.99</f>
        <v>44998</v>
      </c>
      <c r="G172" s="1"/>
      <c r="H172" s="1"/>
    </row>
    <row r="173" spans="1:9" ht="62.25" customHeight="1">
      <c r="A173" s="29" t="s">
        <v>24</v>
      </c>
      <c r="B173" s="24" t="s">
        <v>96</v>
      </c>
      <c r="C173" s="52" t="s">
        <v>12</v>
      </c>
      <c r="D173" s="45" t="s">
        <v>134</v>
      </c>
      <c r="E173" s="46">
        <f>'[1]rate analysis (2)'!F200</f>
        <v>95.924467954859992</v>
      </c>
      <c r="F173" s="46"/>
      <c r="G173" s="1"/>
      <c r="H173" s="1"/>
    </row>
    <row r="174" spans="1:9" ht="81">
      <c r="A174" s="21">
        <v>49</v>
      </c>
      <c r="B174" s="24" t="s">
        <v>97</v>
      </c>
      <c r="C174" s="52"/>
      <c r="D174" s="45"/>
      <c r="E174" s="45"/>
      <c r="F174" s="46"/>
      <c r="G174" s="1"/>
      <c r="H174" s="1"/>
    </row>
    <row r="175" spans="1:9" ht="51" customHeight="1">
      <c r="A175" s="29" t="s">
        <v>8</v>
      </c>
      <c r="B175" s="24" t="s">
        <v>98</v>
      </c>
      <c r="C175" s="52" t="s">
        <v>17</v>
      </c>
      <c r="D175" s="45" t="s">
        <v>134</v>
      </c>
      <c r="E175" s="46">
        <f>'[1]rate analysis (2)'!F278</f>
        <v>1226.4170000000001</v>
      </c>
      <c r="F175" s="46"/>
      <c r="G175" s="1"/>
      <c r="H175" s="1"/>
    </row>
    <row r="176" spans="1:9" ht="51" customHeight="1">
      <c r="A176" s="29" t="s">
        <v>24</v>
      </c>
      <c r="B176" s="24" t="s">
        <v>99</v>
      </c>
      <c r="C176" s="52" t="s">
        <v>17</v>
      </c>
      <c r="D176" s="45">
        <v>2</v>
      </c>
      <c r="E176" s="46">
        <f>'[1]rate analysis (2)'!F306</f>
        <v>1870.6843000000001</v>
      </c>
      <c r="F176" s="46">
        <f>2*1870.68</f>
        <v>3741.36</v>
      </c>
      <c r="G176" s="1"/>
      <c r="H176" s="1"/>
    </row>
    <row r="177" spans="1:9" ht="51" customHeight="1">
      <c r="A177" s="29" t="s">
        <v>26</v>
      </c>
      <c r="B177" s="24" t="s">
        <v>100</v>
      </c>
      <c r="C177" s="52" t="s">
        <v>17</v>
      </c>
      <c r="D177" s="45">
        <v>1</v>
      </c>
      <c r="E177" s="46">
        <f>'[1]rate analysis (2)'!F348</f>
        <v>5966.4480000000012</v>
      </c>
      <c r="F177" s="46">
        <f>E177*D177</f>
        <v>5966.4480000000012</v>
      </c>
      <c r="G177" s="1"/>
      <c r="H177" s="1"/>
    </row>
    <row r="178" spans="1:9">
      <c r="A178" s="21"/>
      <c r="B178" s="24"/>
      <c r="C178" s="45"/>
      <c r="D178" s="45"/>
      <c r="E178" s="45"/>
      <c r="F178" s="45"/>
    </row>
    <row r="179" spans="1:9" ht="80.25" customHeight="1">
      <c r="A179" s="21">
        <v>50</v>
      </c>
      <c r="B179" s="24" t="s">
        <v>101</v>
      </c>
      <c r="C179" s="52" t="s">
        <v>12</v>
      </c>
      <c r="D179" s="45">
        <v>20</v>
      </c>
      <c r="E179" s="46">
        <f>'[1]rate analysis (2)'!F932</f>
        <v>623.47386228434993</v>
      </c>
      <c r="F179" s="46">
        <f>20*623.47</f>
        <v>12469.400000000001</v>
      </c>
      <c r="G179" s="1"/>
      <c r="H179" s="1"/>
    </row>
    <row r="180" spans="1:9" ht="63" customHeight="1">
      <c r="A180" s="21">
        <v>51</v>
      </c>
      <c r="B180" s="24" t="s">
        <v>105</v>
      </c>
      <c r="C180" s="52" t="s">
        <v>17</v>
      </c>
      <c r="D180" s="45">
        <v>1</v>
      </c>
      <c r="E180" s="45">
        <v>150</v>
      </c>
      <c r="F180" s="46">
        <f>E180*D180</f>
        <v>150</v>
      </c>
      <c r="G180" s="1"/>
      <c r="H180" s="1"/>
    </row>
    <row r="181" spans="1:9" s="15" customFormat="1" ht="50.25" customHeight="1">
      <c r="A181" s="21">
        <v>52</v>
      </c>
      <c r="B181" s="24" t="s">
        <v>106</v>
      </c>
      <c r="C181" s="52" t="s">
        <v>17</v>
      </c>
      <c r="D181" s="45">
        <v>10</v>
      </c>
      <c r="E181" s="46">
        <f>'[1]rate analysis (2)'!F908</f>
        <v>354.31800000000004</v>
      </c>
      <c r="F181" s="46">
        <f>10*354.32</f>
        <v>3543.2</v>
      </c>
      <c r="I181" s="4"/>
    </row>
    <row r="182" spans="1:9">
      <c r="A182" s="21"/>
      <c r="B182" s="24"/>
      <c r="C182" s="45"/>
      <c r="D182" s="45"/>
      <c r="E182" s="48"/>
      <c r="F182" s="48"/>
      <c r="G182" s="1"/>
      <c r="H182" s="1"/>
      <c r="I182" s="7"/>
    </row>
    <row r="183" spans="1:9" ht="76.5" customHeight="1">
      <c r="A183" s="21">
        <v>53</v>
      </c>
      <c r="B183" s="24" t="s">
        <v>107</v>
      </c>
      <c r="C183" s="52" t="s">
        <v>12</v>
      </c>
      <c r="D183" s="45">
        <f>(D181)*40</f>
        <v>400</v>
      </c>
      <c r="E183" s="46">
        <f>'[1]rate analysis (2)'!F920</f>
        <v>11</v>
      </c>
      <c r="F183" s="46">
        <f>400*11</f>
        <v>4400</v>
      </c>
      <c r="G183" s="1"/>
      <c r="H183" s="1"/>
    </row>
    <row r="184" spans="1:9">
      <c r="A184" s="21"/>
      <c r="B184" s="24"/>
      <c r="C184" s="45"/>
      <c r="D184" s="45"/>
      <c r="E184" s="48"/>
      <c r="F184" s="48"/>
      <c r="G184" s="1"/>
      <c r="H184" s="1"/>
      <c r="I184" s="7"/>
    </row>
    <row r="185" spans="1:9" ht="86.25" customHeight="1">
      <c r="A185" s="21">
        <v>54</v>
      </c>
      <c r="B185" s="24" t="s">
        <v>108</v>
      </c>
      <c r="C185" s="52" t="s">
        <v>17</v>
      </c>
      <c r="D185" s="45">
        <v>1</v>
      </c>
      <c r="E185" s="45">
        <v>500</v>
      </c>
      <c r="F185" s="46">
        <f>E185*D185</f>
        <v>500</v>
      </c>
      <c r="G185" s="1"/>
      <c r="H185" s="1"/>
    </row>
    <row r="186" spans="1:9">
      <c r="A186" s="21"/>
      <c r="B186" s="24"/>
      <c r="C186" s="45"/>
      <c r="D186" s="45"/>
      <c r="E186" s="45"/>
      <c r="F186" s="45"/>
      <c r="G186" s="1"/>
      <c r="H186" s="1"/>
    </row>
    <row r="187" spans="1:9">
      <c r="A187" s="34"/>
      <c r="B187" s="25" t="s">
        <v>148</v>
      </c>
      <c r="C187" s="52"/>
      <c r="D187" s="45"/>
      <c r="E187" s="46"/>
      <c r="F187" s="46"/>
      <c r="G187" s="1"/>
      <c r="H187" s="1"/>
      <c r="I187" s="8"/>
    </row>
    <row r="188" spans="1:9">
      <c r="A188" s="33"/>
      <c r="B188" s="24"/>
      <c r="C188" s="52"/>
      <c r="D188" s="45"/>
      <c r="E188" s="46"/>
      <c r="F188" s="46"/>
      <c r="G188" s="1"/>
      <c r="H188" s="1"/>
      <c r="I188" s="8"/>
    </row>
    <row r="189" spans="1:9" ht="182.25">
      <c r="A189" s="21">
        <v>55</v>
      </c>
      <c r="B189" s="24" t="s">
        <v>109</v>
      </c>
      <c r="C189" s="45"/>
      <c r="D189" s="45"/>
      <c r="E189" s="46"/>
      <c r="F189" s="46"/>
      <c r="G189" s="1"/>
      <c r="H189" s="1"/>
    </row>
    <row r="190" spans="1:9">
      <c r="A190" s="21"/>
      <c r="B190" s="24"/>
      <c r="C190" s="45"/>
      <c r="D190" s="45"/>
      <c r="E190" s="46"/>
      <c r="F190" s="46"/>
      <c r="G190" s="1"/>
      <c r="H190" s="1"/>
    </row>
    <row r="191" spans="1:9">
      <c r="A191" s="21"/>
      <c r="B191" s="31" t="s">
        <v>67</v>
      </c>
      <c r="C191" s="53"/>
      <c r="D191" s="45"/>
      <c r="E191" s="46"/>
      <c r="F191" s="46"/>
      <c r="G191" s="1"/>
      <c r="H191" s="1"/>
    </row>
    <row r="192" spans="1:9" ht="40.5">
      <c r="A192" s="21"/>
      <c r="B192" s="32" t="s">
        <v>110</v>
      </c>
      <c r="C192" s="53"/>
      <c r="D192" s="45"/>
      <c r="E192" s="46"/>
      <c r="F192" s="46"/>
      <c r="G192" s="1"/>
      <c r="H192" s="1"/>
    </row>
    <row r="193" spans="1:8">
      <c r="A193" s="21"/>
      <c r="B193" s="32" t="s">
        <v>69</v>
      </c>
      <c r="C193" s="53"/>
      <c r="D193" s="45"/>
      <c r="E193" s="46"/>
      <c r="F193" s="46"/>
      <c r="G193" s="1"/>
      <c r="H193" s="1"/>
    </row>
    <row r="194" spans="1:8" ht="40.5">
      <c r="A194" s="21"/>
      <c r="B194" s="32" t="s">
        <v>70</v>
      </c>
      <c r="C194" s="53"/>
      <c r="D194" s="45"/>
      <c r="E194" s="46"/>
      <c r="F194" s="46"/>
      <c r="G194" s="1"/>
      <c r="H194" s="1"/>
    </row>
    <row r="195" spans="1:8">
      <c r="A195" s="21"/>
      <c r="B195" s="32" t="s">
        <v>71</v>
      </c>
      <c r="C195" s="53"/>
      <c r="D195" s="45"/>
      <c r="E195" s="46"/>
      <c r="F195" s="46"/>
      <c r="G195" s="1"/>
      <c r="H195" s="1"/>
    </row>
    <row r="196" spans="1:8">
      <c r="A196" s="21"/>
      <c r="B196" s="31" t="s">
        <v>72</v>
      </c>
      <c r="C196" s="53"/>
      <c r="D196" s="45"/>
      <c r="E196" s="46"/>
      <c r="F196" s="46"/>
      <c r="G196" s="1"/>
      <c r="H196" s="1"/>
    </row>
    <row r="197" spans="1:8">
      <c r="A197" s="21"/>
      <c r="B197" s="32" t="s">
        <v>111</v>
      </c>
      <c r="C197" s="53"/>
      <c r="D197" s="45"/>
      <c r="E197" s="46"/>
      <c r="F197" s="46"/>
      <c r="G197" s="1"/>
      <c r="H197" s="1"/>
    </row>
    <row r="198" spans="1:8">
      <c r="A198" s="21"/>
      <c r="B198" s="31" t="s">
        <v>74</v>
      </c>
      <c r="C198" s="53"/>
      <c r="D198" s="45"/>
      <c r="E198" s="46"/>
      <c r="F198" s="46"/>
      <c r="G198" s="1"/>
      <c r="H198" s="1"/>
    </row>
    <row r="199" spans="1:8">
      <c r="A199" s="21"/>
      <c r="B199" s="32" t="s">
        <v>112</v>
      </c>
      <c r="C199" s="52"/>
      <c r="D199" s="45"/>
      <c r="E199" s="46"/>
      <c r="F199" s="46"/>
      <c r="G199" s="1"/>
      <c r="H199" s="1"/>
    </row>
    <row r="200" spans="1:8">
      <c r="A200" s="21"/>
      <c r="B200" s="32" t="s">
        <v>113</v>
      </c>
      <c r="C200" s="45"/>
      <c r="D200" s="45"/>
      <c r="E200" s="46"/>
      <c r="F200" s="46"/>
      <c r="G200" s="1"/>
      <c r="H200" s="1"/>
    </row>
    <row r="201" spans="1:8">
      <c r="A201" s="21"/>
      <c r="B201" s="32" t="s">
        <v>114</v>
      </c>
      <c r="C201" s="52" t="s">
        <v>76</v>
      </c>
      <c r="D201" s="45">
        <v>1</v>
      </c>
      <c r="E201" s="46">
        <f>'[1]rate analysis (2)'!F1080</f>
        <v>130143.76900000001</v>
      </c>
      <c r="F201" s="46">
        <f>E201*D201</f>
        <v>130143.76900000001</v>
      </c>
      <c r="G201" s="1"/>
      <c r="H201" s="1"/>
    </row>
    <row r="202" spans="1:8">
      <c r="A202" s="33"/>
      <c r="B202" s="24"/>
      <c r="C202" s="45"/>
      <c r="D202" s="45"/>
      <c r="E202" s="46"/>
      <c r="F202" s="46"/>
      <c r="G202" s="1"/>
      <c r="H202" s="1"/>
    </row>
    <row r="203" spans="1:8" ht="182.25">
      <c r="A203" s="33">
        <v>56</v>
      </c>
      <c r="B203" s="35" t="s">
        <v>115</v>
      </c>
      <c r="C203" s="45" t="s">
        <v>17</v>
      </c>
      <c r="D203" s="45">
        <v>5</v>
      </c>
      <c r="E203" s="46">
        <f>'[1]rate analysis (2)'!F1033</f>
        <v>35214.325000000004</v>
      </c>
      <c r="F203" s="46">
        <f>5*35214.33</f>
        <v>176071.65000000002</v>
      </c>
      <c r="G203" s="1"/>
      <c r="H203" s="1"/>
    </row>
    <row r="204" spans="1:8">
      <c r="A204" s="33"/>
      <c r="B204" s="24"/>
      <c r="C204" s="45"/>
      <c r="D204" s="45"/>
      <c r="E204" s="46"/>
      <c r="F204" s="46"/>
      <c r="G204" s="1"/>
      <c r="H204" s="1"/>
    </row>
    <row r="205" spans="1:8" ht="101.25">
      <c r="A205" s="33">
        <v>57</v>
      </c>
      <c r="B205" s="24" t="s">
        <v>116</v>
      </c>
      <c r="C205" s="45" t="s">
        <v>17</v>
      </c>
      <c r="D205" s="45">
        <v>20</v>
      </c>
      <c r="E205" s="46">
        <f>'[1]rate analysis (2)'!F1045</f>
        <v>12044.6875</v>
      </c>
      <c r="F205" s="46">
        <f>20*12044.69</f>
        <v>240893.80000000002</v>
      </c>
      <c r="G205" s="1"/>
      <c r="H205" s="1"/>
    </row>
    <row r="206" spans="1:8" ht="101.25">
      <c r="A206" s="33">
        <v>58</v>
      </c>
      <c r="B206" s="24" t="s">
        <v>117</v>
      </c>
      <c r="C206" s="45" t="s">
        <v>17</v>
      </c>
      <c r="D206" s="45">
        <v>10</v>
      </c>
      <c r="E206" s="46">
        <f>'[1]rate analysis (2)'!F1069</f>
        <v>35080.75</v>
      </c>
      <c r="F206" s="46">
        <f>E206*D206</f>
        <v>350807.5</v>
      </c>
      <c r="G206" s="1"/>
      <c r="H206" s="1"/>
    </row>
    <row r="207" spans="1:8" ht="81">
      <c r="A207" s="33">
        <v>59</v>
      </c>
      <c r="B207" s="24" t="s">
        <v>118</v>
      </c>
      <c r="C207" s="45" t="s">
        <v>17</v>
      </c>
      <c r="D207" s="45">
        <v>2</v>
      </c>
      <c r="E207" s="46">
        <f>'[1]rate analysis (2)'!F1057</f>
        <v>23089.375</v>
      </c>
      <c r="F207" s="46">
        <f>2*23089.38</f>
        <v>46178.76</v>
      </c>
      <c r="G207" s="1"/>
      <c r="H207" s="1"/>
    </row>
    <row r="208" spans="1:8">
      <c r="A208" s="21"/>
      <c r="B208" s="25" t="s">
        <v>147</v>
      </c>
      <c r="C208" s="45"/>
      <c r="D208" s="45"/>
      <c r="E208" s="45"/>
      <c r="F208" s="45"/>
      <c r="G208" s="1"/>
      <c r="H208" s="1"/>
    </row>
    <row r="209" spans="1:8">
      <c r="A209" s="21">
        <v>60</v>
      </c>
      <c r="B209" s="36" t="s">
        <v>120</v>
      </c>
      <c r="C209" s="45"/>
      <c r="D209" s="45"/>
      <c r="E209" s="45"/>
      <c r="F209" s="45"/>
      <c r="G209" s="1"/>
      <c r="H209" s="1"/>
    </row>
    <row r="210" spans="1:8" ht="141.75">
      <c r="A210" s="21"/>
      <c r="B210" s="37" t="s">
        <v>121</v>
      </c>
      <c r="C210" s="45"/>
      <c r="D210" s="45"/>
      <c r="E210" s="45"/>
      <c r="F210" s="45"/>
      <c r="G210" s="1"/>
      <c r="H210" s="1"/>
    </row>
    <row r="211" spans="1:8">
      <c r="A211" s="21" t="s">
        <v>8</v>
      </c>
      <c r="B211" s="38" t="s">
        <v>122</v>
      </c>
      <c r="C211" s="55" t="s">
        <v>56</v>
      </c>
      <c r="D211" s="55">
        <v>2</v>
      </c>
      <c r="E211" s="56">
        <v>35672</v>
      </c>
      <c r="F211" s="56">
        <f>2*35672</f>
        <v>71344</v>
      </c>
      <c r="G211" s="1"/>
      <c r="H211" s="1"/>
    </row>
    <row r="212" spans="1:8">
      <c r="A212" s="21"/>
      <c r="B212" s="38"/>
      <c r="C212" s="55"/>
      <c r="D212" s="55"/>
      <c r="E212" s="56"/>
      <c r="F212" s="56"/>
      <c r="G212" s="1"/>
      <c r="H212" s="1"/>
    </row>
    <row r="213" spans="1:8">
      <c r="A213" s="39">
        <v>61</v>
      </c>
      <c r="B213" s="40" t="s">
        <v>123</v>
      </c>
      <c r="C213" s="55"/>
      <c r="D213" s="55"/>
      <c r="E213" s="56"/>
      <c r="F213" s="56"/>
      <c r="G213" s="1"/>
      <c r="H213" s="1"/>
    </row>
    <row r="214" spans="1:8">
      <c r="A214" s="41"/>
      <c r="B214" s="38"/>
      <c r="C214" s="55"/>
      <c r="D214" s="55"/>
      <c r="E214" s="56"/>
      <c r="F214" s="56"/>
      <c r="G214" s="1"/>
      <c r="H214" s="1"/>
    </row>
    <row r="215" spans="1:8" ht="101.25">
      <c r="A215" s="41"/>
      <c r="B215" s="42" t="s">
        <v>124</v>
      </c>
      <c r="C215" s="55"/>
      <c r="D215" s="55"/>
      <c r="E215" s="56"/>
      <c r="F215" s="56"/>
      <c r="G215" s="1"/>
      <c r="H215" s="1"/>
    </row>
    <row r="216" spans="1:8">
      <c r="A216" s="41"/>
      <c r="B216" s="38"/>
      <c r="C216" s="55"/>
      <c r="D216" s="55"/>
      <c r="E216" s="56"/>
      <c r="F216" s="56"/>
      <c r="G216" s="1"/>
      <c r="H216" s="1"/>
    </row>
    <row r="217" spans="1:8">
      <c r="A217" s="39"/>
      <c r="B217" s="38" t="s">
        <v>125</v>
      </c>
      <c r="C217" s="55" t="s">
        <v>126</v>
      </c>
      <c r="D217" s="55">
        <v>40</v>
      </c>
      <c r="E217" s="56">
        <f>'[1]rate analysis (2)'!F1001</f>
        <v>657.09929999999997</v>
      </c>
      <c r="F217" s="56">
        <f>40*657</f>
        <v>26280</v>
      </c>
      <c r="G217" s="1"/>
      <c r="H217" s="1"/>
    </row>
    <row r="218" spans="1:8">
      <c r="A218" s="21"/>
      <c r="B218" s="24"/>
      <c r="C218" s="45"/>
      <c r="D218" s="45"/>
      <c r="E218" s="45"/>
      <c r="F218" s="45"/>
    </row>
    <row r="219" spans="1:8">
      <c r="A219" s="21">
        <v>62</v>
      </c>
      <c r="B219" s="40" t="s">
        <v>127</v>
      </c>
      <c r="C219" s="45"/>
      <c r="D219" s="45"/>
      <c r="E219" s="45"/>
      <c r="F219" s="45"/>
      <c r="G219" s="1"/>
      <c r="H219" s="1"/>
    </row>
    <row r="220" spans="1:8" ht="105">
      <c r="A220" s="21"/>
      <c r="B220" s="42" t="s">
        <v>130</v>
      </c>
      <c r="C220" s="45"/>
      <c r="D220" s="45"/>
      <c r="E220" s="45"/>
      <c r="F220" s="45"/>
      <c r="G220" s="1"/>
      <c r="H220" s="1"/>
    </row>
    <row r="221" spans="1:8">
      <c r="A221" s="21" t="s">
        <v>8</v>
      </c>
      <c r="B221" s="38" t="s">
        <v>128</v>
      </c>
      <c r="C221" s="55" t="s">
        <v>126</v>
      </c>
      <c r="D221" s="55">
        <v>30</v>
      </c>
      <c r="E221" s="56">
        <f>'[1]rate analysis (2)'!F1011</f>
        <v>176.91135000000003</v>
      </c>
      <c r="F221" s="56">
        <f>30*177</f>
        <v>5310</v>
      </c>
      <c r="G221" s="1"/>
      <c r="H221" s="1"/>
    </row>
    <row r="222" spans="1:8">
      <c r="A222" s="21"/>
      <c r="B222" s="24"/>
      <c r="C222" s="45"/>
      <c r="D222" s="45"/>
      <c r="E222" s="45"/>
      <c r="F222" s="45"/>
      <c r="G222" s="1"/>
      <c r="H222" s="1"/>
    </row>
    <row r="223" spans="1:8">
      <c r="A223" s="21" t="s">
        <v>24</v>
      </c>
      <c r="B223" s="38" t="s">
        <v>129</v>
      </c>
      <c r="C223" s="55" t="s">
        <v>126</v>
      </c>
      <c r="D223" s="55">
        <v>40</v>
      </c>
      <c r="E223" s="56">
        <f>'[1]rate analysis (2)'!F1021</f>
        <v>151.63830000000002</v>
      </c>
      <c r="F223" s="56">
        <f>40*152</f>
        <v>6080</v>
      </c>
      <c r="G223" s="1"/>
      <c r="H223" s="1"/>
    </row>
    <row r="224" spans="1:8" ht="44.25" customHeight="1">
      <c r="A224" s="21"/>
      <c r="B224" s="59" t="s">
        <v>149</v>
      </c>
      <c r="C224" s="44"/>
      <c r="D224" s="44"/>
      <c r="E224" s="44"/>
      <c r="F224" s="60">
        <f>SUM(F106:F223)</f>
        <v>1896951.9912970001</v>
      </c>
      <c r="G224" s="43"/>
    </row>
    <row r="225" spans="9:9">
      <c r="I225" s="5"/>
    </row>
  </sheetData>
  <sheetProtection password="CA31" sheet="1" objects="1" scenarios="1" formatColumns="0" formatRows="0" selectLockedCells="1" selectUnlockedCells="1"/>
  <mergeCells count="2">
    <mergeCell ref="A1:F1"/>
    <mergeCell ref="A3:F3"/>
  </mergeCells>
  <printOptions gridLines="1"/>
  <pageMargins left="0.94513888888888897" right="0.62986111111111098" top="0.55138888888888904" bottom="0.75277777777777799" header="0.51180555555555596" footer="0.39374999999999999"/>
  <pageSetup paperSize="9" scale="60" firstPageNumber="0" orientation="portrait" horizontalDpi="300" verticalDpi="300" r:id="rId1"/>
  <headerFooter alignWithMargins="0">
    <oddFooter>&amp;L&amp;8DISPENSARY  AT VODAVATHOOR, KERALA&amp;C&amp;8&amp;P&amp;RARCHITECTS  STUDIO</oddFooter>
  </headerFooter>
  <rowBreaks count="2" manualBreakCount="2">
    <brk id="109" max="5" man="1"/>
    <brk id="207" max="5"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Internal BOQ</vt:lpstr>
      <vt:lpstr>_1Excel_BuiltIn_Print_Area_3</vt:lpstr>
      <vt:lpstr>Excel_BuiltIn_Print_Area_2_1</vt:lpstr>
      <vt:lpstr>Excel_BuiltIn_Print_Area_2_1_1</vt:lpstr>
      <vt:lpstr>'Internal BOQ'!Print_Area</vt:lpstr>
      <vt:lpstr>'Internal 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Soumya</dc:creator>
  <cp:lastModifiedBy>Soumya</cp:lastModifiedBy>
  <cp:lastPrinted>2014-01-08T06:51:09Z</cp:lastPrinted>
  <dcterms:created xsi:type="dcterms:W3CDTF">2013-04-15T08:50:53Z</dcterms:created>
  <dcterms:modified xsi:type="dcterms:W3CDTF">2014-01-08T07:36:17Z</dcterms:modified>
</cp:coreProperties>
</file>