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480" windowHeight="7425" tabRatio="787"/>
  </bookViews>
  <sheets>
    <sheet name="Int Plum" sheetId="19" r:id="rId1"/>
    <sheet name="FURNITURE" sheetId="6" state="hidden" r:id="rId2"/>
    <sheet name="furniture calculation" sheetId="10" state="hidden" r:id="rId3"/>
    <sheet name="CI" sheetId="9" state="hidden" r:id="rId4"/>
  </sheets>
  <externalReferences>
    <externalReference r:id="rId5"/>
  </externalReference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3">CI!$A$1:$H$38</definedName>
    <definedName name="_xlnm.Print_Area" localSheetId="0">'Int Plum'!$A$1:$F$209</definedName>
    <definedName name="_xlnm.Print_Titles" localSheetId="0">'Int Plum'!$2:$3</definedName>
  </definedNames>
  <calcPr calcId="124519"/>
</workbook>
</file>

<file path=xl/calcChain.xml><?xml version="1.0" encoding="utf-8"?>
<calcChain xmlns="http://schemas.openxmlformats.org/spreadsheetml/2006/main">
  <c r="F208" i="19"/>
  <c r="F206"/>
  <c r="F204"/>
  <c r="F202"/>
  <c r="F198"/>
  <c r="F194"/>
  <c r="F193"/>
  <c r="F190"/>
  <c r="F189"/>
  <c r="F186"/>
  <c r="F183"/>
  <c r="F180"/>
  <c r="F177"/>
  <c r="F176"/>
  <c r="F173"/>
  <c r="F170"/>
  <c r="F169"/>
  <c r="F166"/>
  <c r="F164"/>
  <c r="F161"/>
  <c r="F156"/>
  <c r="F153"/>
  <c r="F151"/>
  <c r="C148"/>
  <c r="F148" s="1"/>
  <c r="C147"/>
  <c r="F147" s="1"/>
  <c r="C146"/>
  <c r="F146" s="1"/>
  <c r="C145"/>
  <c r="F145" s="1"/>
  <c r="C144"/>
  <c r="F144" s="1"/>
  <c r="F143"/>
  <c r="F140"/>
  <c r="F138"/>
  <c r="F136"/>
  <c r="F134"/>
  <c r="F131"/>
  <c r="F130"/>
  <c r="F129"/>
  <c r="C126"/>
  <c r="F126" s="1"/>
  <c r="C125"/>
  <c r="F125" s="1"/>
  <c r="C124"/>
  <c r="F124" s="1"/>
  <c r="C123"/>
  <c r="F123" s="1"/>
  <c r="C122"/>
  <c r="F122" s="1"/>
  <c r="C121"/>
  <c r="F121" s="1"/>
  <c r="F118"/>
  <c r="F117"/>
  <c r="C116"/>
  <c r="F116" s="1"/>
  <c r="C115"/>
  <c r="F115" s="1"/>
  <c r="F114"/>
  <c r="F113"/>
  <c r="F109"/>
  <c r="F108"/>
  <c r="F107"/>
  <c r="F106"/>
  <c r="F102"/>
  <c r="F101"/>
  <c r="F100"/>
  <c r="F99"/>
  <c r="F98"/>
  <c r="F97"/>
  <c r="F92"/>
  <c r="F88"/>
  <c r="F85"/>
  <c r="F84"/>
  <c r="F81"/>
  <c r="F80"/>
  <c r="F77"/>
  <c r="F73"/>
  <c r="F70"/>
  <c r="F66"/>
  <c r="F62"/>
  <c r="F60"/>
  <c r="F58"/>
  <c r="F54"/>
  <c r="F50"/>
  <c r="F46"/>
  <c r="F42"/>
  <c r="F38"/>
  <c r="F35"/>
  <c r="F28"/>
  <c r="C24"/>
  <c r="C30" s="1"/>
  <c r="F30" s="1"/>
  <c r="F21"/>
  <c r="C17"/>
  <c r="F17" s="1"/>
  <c r="C13"/>
  <c r="F13" s="1"/>
  <c r="C10"/>
  <c r="F10" s="1"/>
  <c r="A9"/>
  <c r="A12" s="1"/>
  <c r="A15" s="1"/>
  <c r="A19" s="1"/>
  <c r="A23" s="1"/>
  <c r="A26" s="1"/>
  <c r="A30" s="1"/>
  <c r="A32" s="1"/>
  <c r="A34" s="1"/>
  <c r="A37" s="1"/>
  <c r="A41" s="1"/>
  <c r="A44" s="1"/>
  <c r="A48" s="1"/>
  <c r="A52" s="1"/>
  <c r="A56" s="1"/>
  <c r="A60" s="1"/>
  <c r="A62" s="1"/>
  <c r="A64" s="1"/>
  <c r="A68" s="1"/>
  <c r="A72" s="1"/>
  <c r="A75" s="1"/>
  <c r="A79" s="1"/>
  <c r="A83" s="1"/>
  <c r="A87" s="1"/>
  <c r="A90" s="1"/>
  <c r="A95" s="1"/>
  <c r="A104" s="1"/>
  <c r="A111" s="1"/>
  <c r="A120" s="1"/>
  <c r="A128" s="1"/>
  <c r="A133" s="1"/>
  <c r="A136" s="1"/>
  <c r="A138" s="1"/>
  <c r="A140" s="1"/>
  <c r="A142" s="1"/>
  <c r="A150" s="1"/>
  <c r="A153" s="1"/>
  <c r="A155" s="1"/>
  <c r="A159" s="1"/>
  <c r="A163" s="1"/>
  <c r="A166" s="1"/>
  <c r="A168" s="1"/>
  <c r="A172" s="1"/>
  <c r="A175" s="1"/>
  <c r="A179" s="1"/>
  <c r="A182" s="1"/>
  <c r="A185" s="1"/>
  <c r="A188" s="1"/>
  <c r="A192" s="1"/>
  <c r="A196" s="1"/>
  <c r="A200" s="1"/>
  <c r="A204" s="1"/>
  <c r="A206" s="1"/>
  <c r="A208" s="1"/>
  <c r="C7"/>
  <c r="F7" s="1"/>
  <c r="C32" l="1"/>
  <c r="F32" s="1"/>
  <c r="F24"/>
  <c r="C27"/>
  <c r="F27" s="1"/>
  <c r="F209" l="1"/>
  <c r="G18" i="6" l="1"/>
  <c r="H18" s="1"/>
  <c r="G17"/>
  <c r="G7"/>
  <c r="H7"/>
  <c r="G23" i="10"/>
  <c r="E15" i="6"/>
  <c r="H23" i="10"/>
  <c r="F23"/>
  <c r="B23"/>
  <c r="E16" i="6" s="1"/>
  <c r="H16" s="1"/>
  <c r="C23" i="10"/>
  <c r="D23"/>
  <c r="E13" i="6"/>
  <c r="E23" i="10"/>
  <c r="I23"/>
  <c r="J23"/>
  <c r="K23"/>
  <c r="L23"/>
  <c r="E17" i="6"/>
  <c r="H17" s="1"/>
  <c r="M23" i="10"/>
  <c r="E14" i="6"/>
  <c r="G9"/>
  <c r="H9" s="1"/>
  <c r="G10"/>
  <c r="H10" s="1"/>
  <c r="G11"/>
  <c r="G12"/>
  <c r="G13"/>
  <c r="G14"/>
  <c r="H14" s="1"/>
  <c r="G15"/>
  <c r="G16"/>
  <c r="G8"/>
  <c r="H8" s="1"/>
  <c r="F38" i="9"/>
  <c r="H35"/>
  <c r="G35"/>
  <c r="H32"/>
  <c r="G32"/>
  <c r="H31"/>
  <c r="G31"/>
  <c r="G28"/>
  <c r="H28" s="1"/>
  <c r="J27"/>
  <c r="J26"/>
  <c r="J28"/>
  <c r="J25"/>
  <c r="H24"/>
  <c r="G24"/>
  <c r="J22"/>
  <c r="J21"/>
  <c r="J23"/>
  <c r="J20"/>
  <c r="H20"/>
  <c r="G20"/>
  <c r="J18"/>
  <c r="J17"/>
  <c r="J19"/>
  <c r="J16"/>
  <c r="H16"/>
  <c r="G16"/>
  <c r="H11"/>
  <c r="G11"/>
  <c r="H10"/>
  <c r="G10"/>
  <c r="H9"/>
  <c r="G9"/>
  <c r="H6"/>
  <c r="G6"/>
  <c r="H5"/>
  <c r="G5"/>
  <c r="H4"/>
  <c r="H38" s="1"/>
  <c r="G4"/>
  <c r="E12" i="6"/>
  <c r="H12" s="1"/>
  <c r="E11"/>
  <c r="H11"/>
  <c r="H15" l="1"/>
  <c r="H13"/>
  <c r="H20"/>
</calcChain>
</file>

<file path=xl/sharedStrings.xml><?xml version="1.0" encoding="utf-8"?>
<sst xmlns="http://schemas.openxmlformats.org/spreadsheetml/2006/main" count="457" uniqueCount="271">
  <si>
    <t>Description</t>
  </si>
  <si>
    <t>MISCELLANEOUS</t>
  </si>
  <si>
    <t>DINING ROOM</t>
  </si>
  <si>
    <t>MVI ROOM</t>
  </si>
  <si>
    <t>CASHIER</t>
  </si>
  <si>
    <t>RECEPTION/ WAITING</t>
  </si>
  <si>
    <t xml:space="preserve">CUSTOMER LOUNGE </t>
  </si>
  <si>
    <t>WORKSTATIONS</t>
  </si>
  <si>
    <t>CONFERENCE ROOM</t>
  </si>
  <si>
    <t>EXECUTIVE</t>
  </si>
  <si>
    <t>MANAGER</t>
  </si>
  <si>
    <t>COUNTER</t>
  </si>
  <si>
    <t>WORK STATION</t>
  </si>
  <si>
    <t xml:space="preserve">SOFA 2 SEATER </t>
  </si>
  <si>
    <t>DINNING TABLE  (6 SEATER)</t>
  </si>
  <si>
    <t>TOTAL</t>
  </si>
  <si>
    <t>SERVER</t>
  </si>
  <si>
    <t>UNIT</t>
  </si>
  <si>
    <t>cum</t>
  </si>
  <si>
    <t>All kinds of soil</t>
  </si>
  <si>
    <t>a</t>
  </si>
  <si>
    <t>sqm</t>
  </si>
  <si>
    <t>b</t>
  </si>
  <si>
    <t>c</t>
  </si>
  <si>
    <t>d</t>
  </si>
  <si>
    <t>e</t>
  </si>
  <si>
    <t>f</t>
  </si>
  <si>
    <t>Each</t>
  </si>
  <si>
    <t>each</t>
  </si>
  <si>
    <t>kg</t>
  </si>
  <si>
    <t>Rm</t>
  </si>
  <si>
    <t>no of fans</t>
  </si>
  <si>
    <t>PROFORMA FOR CALCULATION OF COST INDEX (PAR 1.10.2007, PAGE 20) ON 12 TH MAR 2012 FOR LAWNGTLAI</t>
  </si>
  <si>
    <t xml:space="preserve"> (Rates as per PWD Mizoram SOR 2007 Plus CI 157.8)</t>
  </si>
  <si>
    <t>Sl. No.</t>
  </si>
  <si>
    <t>Unit</t>
  </si>
  <si>
    <t>Rate as on 1.10.2007 in Rs.</t>
  </si>
  <si>
    <t>Weightage</t>
  </si>
  <si>
    <t>Rate as on 10.03.2012 in Rs.</t>
  </si>
  <si>
    <t>Cost Index</t>
  </si>
  <si>
    <t>Bricks</t>
  </si>
  <si>
    <t>1000 Nos.</t>
  </si>
  <si>
    <t>Cement (OPC)</t>
  </si>
  <si>
    <t>Qtl.</t>
  </si>
  <si>
    <t>Steel</t>
  </si>
  <si>
    <t>8 &amp; 10 MM (Tor Steel)</t>
  </si>
  <si>
    <t>12 &amp; 16 MM (Tor Steel)</t>
  </si>
  <si>
    <t>Agreegate 20 MM Size</t>
  </si>
  <si>
    <t>Sand (Coarse Sand)</t>
  </si>
  <si>
    <t>Flooring Items</t>
  </si>
  <si>
    <t>Mozaic Tiles</t>
  </si>
  <si>
    <t>Ceramic Tiles</t>
  </si>
  <si>
    <t>Kota Stone</t>
  </si>
  <si>
    <t>Granite Stone</t>
  </si>
  <si>
    <t>Paints</t>
  </si>
  <si>
    <t>Lit.</t>
  </si>
  <si>
    <t>Synthetic Enamel Paint</t>
  </si>
  <si>
    <t>OBD</t>
  </si>
  <si>
    <t>Plastic Enamel Paint</t>
  </si>
  <si>
    <t>Ply &amp; Commercial Wood</t>
  </si>
  <si>
    <t>12 MM Thick Particle Board</t>
  </si>
  <si>
    <t>Steel Window Standard Z Section</t>
  </si>
  <si>
    <t>Aluminium Window</t>
  </si>
  <si>
    <t>Pipes</t>
  </si>
  <si>
    <t>Mtr.</t>
  </si>
  <si>
    <t>15 MM GI Pipe</t>
  </si>
  <si>
    <t>100 MM SCI Pipes</t>
  </si>
  <si>
    <t>20 MM Black Conduit</t>
  </si>
  <si>
    <t>Lamps &amp; Fans</t>
  </si>
  <si>
    <t>Ceiling Fan 48"</t>
  </si>
  <si>
    <t>1.20 M Fluroscent Tube with fittings</t>
  </si>
  <si>
    <t>Elect. Machinary Fitting Motors 7.5 HP (Pump Set) 1500 RPM (Kirloskar)</t>
  </si>
  <si>
    <t>Wires &amp; Cables (Copper)</t>
  </si>
  <si>
    <t>100 Mtr.</t>
  </si>
  <si>
    <t>1.5 sqmm</t>
  </si>
  <si>
    <t>4.0 sqmm</t>
  </si>
  <si>
    <t>Labour</t>
  </si>
  <si>
    <t>Skilled</t>
  </si>
  <si>
    <t>Unskilled</t>
  </si>
  <si>
    <t>Total</t>
  </si>
  <si>
    <t>Admin Chair</t>
  </si>
  <si>
    <t>Staff Chair</t>
  </si>
  <si>
    <t>Waiting Lounge Chair</t>
  </si>
  <si>
    <t>Providing small stool as per design.</t>
  </si>
  <si>
    <t>LOOSE FURNITURE</t>
  </si>
  <si>
    <t xml:space="preserve"> </t>
  </si>
  <si>
    <r>
      <t xml:space="preserve"> </t>
    </r>
    <r>
      <rPr>
        <sz val="10.9"/>
        <color indexed="8"/>
        <rFont val="Calibri"/>
        <family val="2"/>
      </rPr>
      <t xml:space="preserve">12.63% </t>
    </r>
    <r>
      <rPr>
        <sz val="11"/>
        <rFont val="Calibri"/>
        <family val="2"/>
      </rPr>
      <t xml:space="preserve"> </t>
    </r>
  </si>
  <si>
    <r>
      <t xml:space="preserve"> </t>
    </r>
    <r>
      <rPr>
        <sz val="10.9"/>
        <color indexed="8"/>
        <rFont val="Calibri"/>
        <family val="2"/>
      </rPr>
      <t xml:space="preserve">Each </t>
    </r>
    <r>
      <rPr>
        <sz val="11"/>
        <rFont val="Calibri"/>
        <family val="2"/>
      </rPr>
      <t xml:space="preserve"> </t>
    </r>
  </si>
  <si>
    <r>
      <t xml:space="preserve"> </t>
    </r>
    <r>
      <rPr>
        <sz val="10.9"/>
        <color indexed="8"/>
        <rFont val="Calibri"/>
        <family val="2"/>
      </rPr>
      <t xml:space="preserve">Alice (coffee Tables, Page No. 10) </t>
    </r>
    <r>
      <rPr>
        <sz val="11"/>
        <rFont val="Calibri"/>
        <family val="2"/>
      </rPr>
      <t xml:space="preserve"> </t>
    </r>
  </si>
  <si>
    <r>
      <t xml:space="preserve"> </t>
    </r>
    <r>
      <rPr>
        <sz val="10.9"/>
        <color indexed="8"/>
        <rFont val="Calibri"/>
        <family val="2"/>
      </rPr>
      <t xml:space="preserve">L 42 (Powder Coated MS + Synthetic Fabric) </t>
    </r>
    <r>
      <rPr>
        <sz val="11"/>
        <rFont val="Calibri"/>
        <family val="2"/>
      </rPr>
      <t xml:space="preserve"> </t>
    </r>
  </si>
  <si>
    <r>
      <t xml:space="preserve"> </t>
    </r>
    <r>
      <rPr>
        <sz val="10.9"/>
        <color indexed="8"/>
        <rFont val="Calibri"/>
        <family val="2"/>
      </rPr>
      <t xml:space="preserve">10539.00 </t>
    </r>
    <r>
      <rPr>
        <sz val="11"/>
        <rFont val="Calibri"/>
        <family val="2"/>
      </rPr>
      <t xml:space="preserve"> </t>
    </r>
  </si>
  <si>
    <r>
      <t xml:space="preserve"> </t>
    </r>
    <r>
      <rPr>
        <sz val="10.9"/>
        <color indexed="8"/>
        <rFont val="Calibri"/>
        <family val="2"/>
      </rPr>
      <t xml:space="preserve">Karina High Back (with all features) </t>
    </r>
    <r>
      <rPr>
        <sz val="11"/>
        <rFont val="Calibri"/>
        <family val="2"/>
      </rPr>
      <t xml:space="preserve"> </t>
    </r>
  </si>
  <si>
    <r>
      <t xml:space="preserve"> </t>
    </r>
    <r>
      <rPr>
        <sz val="10.9"/>
        <color indexed="8"/>
        <rFont val="Calibri"/>
        <family val="2"/>
      </rPr>
      <t xml:space="preserve">10628.00 </t>
    </r>
    <r>
      <rPr>
        <sz val="11"/>
        <rFont val="Calibri"/>
        <family val="2"/>
      </rPr>
      <t xml:space="preserve"> </t>
    </r>
  </si>
  <si>
    <r>
      <t xml:space="preserve"> </t>
    </r>
    <r>
      <rPr>
        <sz val="10.9"/>
        <color indexed="8"/>
        <rFont val="Calibri"/>
        <family val="2"/>
      </rPr>
      <t xml:space="preserve">Karina Mid Back (without any features) </t>
    </r>
    <r>
      <rPr>
        <sz val="11"/>
        <rFont val="Calibri"/>
        <family val="2"/>
      </rPr>
      <t xml:space="preserve"> </t>
    </r>
  </si>
  <si>
    <r>
      <t xml:space="preserve"> </t>
    </r>
    <r>
      <rPr>
        <sz val="10.9"/>
        <color indexed="8"/>
        <rFont val="Calibri"/>
        <family val="2"/>
      </rPr>
      <t xml:space="preserve">8489.00 </t>
    </r>
    <r>
      <rPr>
        <sz val="11"/>
        <rFont val="Calibri"/>
        <family val="2"/>
      </rPr>
      <t xml:space="preserve"> </t>
    </r>
  </si>
  <si>
    <r>
      <t xml:space="preserve"> </t>
    </r>
    <r>
      <rPr>
        <sz val="10.9"/>
        <color indexed="8"/>
        <rFont val="Calibri"/>
        <family val="2"/>
      </rPr>
      <t xml:space="preserve">Task 7046 R </t>
    </r>
    <r>
      <rPr>
        <sz val="11"/>
        <rFont val="Calibri"/>
        <family val="2"/>
      </rPr>
      <t xml:space="preserve"> </t>
    </r>
  </si>
  <si>
    <r>
      <t xml:space="preserve"> </t>
    </r>
    <r>
      <rPr>
        <sz val="10.9"/>
        <color indexed="8"/>
        <rFont val="Calibri"/>
        <family val="2"/>
      </rPr>
      <t xml:space="preserve">Impress Table Set (with Side Table &amp; Pedestal Storage) </t>
    </r>
    <r>
      <rPr>
        <sz val="11"/>
        <rFont val="Calibri"/>
        <family val="2"/>
      </rPr>
      <t xml:space="preserve"> </t>
    </r>
  </si>
  <si>
    <r>
      <t xml:space="preserve"> </t>
    </r>
    <r>
      <rPr>
        <sz val="10.9"/>
        <color indexed="8"/>
        <rFont val="Calibri"/>
        <family val="2"/>
      </rPr>
      <t xml:space="preserve">Senate Modular Conference Table (6 Persons) </t>
    </r>
    <r>
      <rPr>
        <sz val="11"/>
        <rFont val="Calibri"/>
        <family val="2"/>
      </rPr>
      <t xml:space="preserve"> </t>
    </r>
  </si>
  <si>
    <t>Admin Visitor Chair</t>
  </si>
  <si>
    <t>Director table</t>
  </si>
  <si>
    <t>Rs.</t>
  </si>
  <si>
    <t>inspecton shed</t>
  </si>
  <si>
    <t>driver's waiting</t>
  </si>
  <si>
    <t>Conference  table</t>
  </si>
  <si>
    <t>Conference  chair</t>
  </si>
  <si>
    <t>Reception table</t>
  </si>
  <si>
    <t>Cash counter</t>
  </si>
  <si>
    <t>Dining table</t>
  </si>
  <si>
    <r>
      <rPr>
        <sz val="10.9"/>
        <color indexed="8"/>
        <rFont val="Calibri"/>
        <family val="2"/>
      </rPr>
      <t xml:space="preserve">Many person cluster side by side‐recta Workstation 1200x600mm Stallion / Spacio ‐using fins in place of panel, including of storage also </t>
    </r>
    <r>
      <rPr>
        <sz val="11"/>
        <rFont val="Calibri"/>
        <family val="2"/>
      </rPr>
      <t xml:space="preserve"> </t>
    </r>
  </si>
  <si>
    <r>
      <t xml:space="preserve"> </t>
    </r>
    <r>
      <rPr>
        <b/>
        <sz val="10.9"/>
        <color indexed="8"/>
        <rFont val="Calibri"/>
        <family val="2"/>
      </rPr>
      <t xml:space="preserve">Sl. No. </t>
    </r>
    <r>
      <rPr>
        <b/>
        <sz val="11"/>
        <rFont val="Calibri"/>
        <family val="2"/>
      </rPr>
      <t xml:space="preserve"> </t>
    </r>
  </si>
  <si>
    <r>
      <t xml:space="preserve"> </t>
    </r>
    <r>
      <rPr>
        <b/>
        <sz val="10.9"/>
        <color indexed="8"/>
        <rFont val="Calibri"/>
        <family val="2"/>
      </rPr>
      <t xml:space="preserve">Description </t>
    </r>
    <r>
      <rPr>
        <b/>
        <sz val="11"/>
        <rFont val="Calibri"/>
        <family val="2"/>
      </rPr>
      <t xml:space="preserve"> </t>
    </r>
  </si>
  <si>
    <r>
      <t xml:space="preserve"> </t>
    </r>
    <r>
      <rPr>
        <b/>
        <sz val="10.9"/>
        <color indexed="8"/>
        <rFont val="Calibri"/>
        <family val="2"/>
      </rPr>
      <t xml:space="preserve">Godrej Interio Model &amp; Catalogue no. </t>
    </r>
    <r>
      <rPr>
        <b/>
        <sz val="11"/>
        <rFont val="Calibri"/>
        <family val="2"/>
      </rPr>
      <t xml:space="preserve"> </t>
    </r>
  </si>
  <si>
    <r>
      <t xml:space="preserve"> </t>
    </r>
    <r>
      <rPr>
        <b/>
        <sz val="10.9"/>
        <color indexed="8"/>
        <rFont val="Calibri"/>
        <family val="2"/>
      </rPr>
      <t xml:space="preserve">Unit </t>
    </r>
    <r>
      <rPr>
        <b/>
        <sz val="11"/>
        <rFont val="Calibri"/>
        <family val="2"/>
      </rPr>
      <t xml:space="preserve"> </t>
    </r>
  </si>
  <si>
    <r>
      <t xml:space="preserve"> </t>
    </r>
    <r>
      <rPr>
        <b/>
        <sz val="10.9"/>
        <color indexed="8"/>
        <rFont val="Calibri"/>
        <family val="2"/>
      </rPr>
      <t xml:space="preserve">Basic Rate </t>
    </r>
    <r>
      <rPr>
        <b/>
        <sz val="11"/>
        <rFont val="Calibri"/>
        <family val="2"/>
      </rPr>
      <t xml:space="preserve"> </t>
    </r>
  </si>
  <si>
    <r>
      <t xml:space="preserve"> </t>
    </r>
    <r>
      <rPr>
        <b/>
        <sz val="10.9"/>
        <color indexed="8"/>
        <rFont val="Calibri"/>
        <family val="2"/>
      </rPr>
      <t xml:space="preserve">VAT </t>
    </r>
    <r>
      <rPr>
        <b/>
        <sz val="11"/>
        <rFont val="Calibri"/>
        <family val="2"/>
      </rPr>
      <t xml:space="preserve"> </t>
    </r>
  </si>
  <si>
    <r>
      <t xml:space="preserve"> </t>
    </r>
    <r>
      <rPr>
        <b/>
        <sz val="10.9"/>
        <color indexed="8"/>
        <rFont val="Calibri"/>
        <family val="2"/>
      </rPr>
      <t xml:space="preserve">Net Rate </t>
    </r>
    <r>
      <rPr>
        <b/>
        <sz val="11"/>
        <rFont val="Calibri"/>
        <family val="2"/>
      </rPr>
      <t xml:space="preserve"> </t>
    </r>
  </si>
  <si>
    <r>
      <t xml:space="preserve"> </t>
    </r>
    <r>
      <rPr>
        <b/>
        <sz val="10.9"/>
        <color indexed="8"/>
        <rFont val="Calibri"/>
        <family val="2"/>
      </rPr>
      <t xml:space="preserve">Remarks </t>
    </r>
    <r>
      <rPr>
        <b/>
        <sz val="11"/>
        <rFont val="Calibri"/>
        <family val="2"/>
      </rPr>
      <t xml:space="preserve"> </t>
    </r>
  </si>
  <si>
    <r>
      <t xml:space="preserve"> </t>
    </r>
    <r>
      <rPr>
        <b/>
        <sz val="10.9"/>
        <color indexed="8"/>
        <rFont val="Calibri"/>
        <family val="2"/>
      </rPr>
      <t xml:space="preserve">Specifications </t>
    </r>
    <r>
      <rPr>
        <b/>
        <sz val="11"/>
        <rFont val="Calibri"/>
        <family val="2"/>
      </rPr>
      <t xml:space="preserve"> </t>
    </r>
  </si>
  <si>
    <t>Quantity</t>
  </si>
  <si>
    <r>
      <rPr>
        <sz val="10.9"/>
        <color indexed="8"/>
        <rFont val="Calibri"/>
        <family val="2"/>
      </rPr>
      <t xml:space="preserve">Work Stations </t>
    </r>
    <r>
      <rPr>
        <sz val="11"/>
        <rFont val="Calibri"/>
        <family val="2"/>
      </rPr>
      <t xml:space="preserve"> </t>
    </r>
  </si>
  <si>
    <r>
      <rPr>
        <sz val="10.9"/>
        <color indexed="8"/>
        <rFont val="Calibri"/>
        <family val="2"/>
      </rPr>
      <t xml:space="preserve">Conference Table </t>
    </r>
    <r>
      <rPr>
        <sz val="11"/>
        <rFont val="Calibri"/>
        <family val="2"/>
      </rPr>
      <t xml:space="preserve"> </t>
    </r>
  </si>
  <si>
    <r>
      <rPr>
        <sz val="10.9"/>
        <color indexed="8"/>
        <rFont val="Calibri"/>
        <family val="2"/>
      </rPr>
      <t xml:space="preserve">Entrance Lobby Table </t>
    </r>
    <r>
      <rPr>
        <sz val="11"/>
        <rFont val="Calibri"/>
        <family val="2"/>
      </rPr>
      <t xml:space="preserve"> </t>
    </r>
  </si>
  <si>
    <t>Sofa 2 Seater</t>
  </si>
  <si>
    <t>Directors Chairs</t>
  </si>
  <si>
    <r>
      <rPr>
        <sz val="10.9"/>
        <color indexed="8"/>
        <rFont val="Calibri"/>
        <family val="2"/>
      </rPr>
      <t xml:space="preserve">Directors Visitor Chairs </t>
    </r>
    <r>
      <rPr>
        <sz val="11"/>
        <rFont val="Calibri"/>
        <family val="2"/>
      </rPr>
      <t xml:space="preserve"> </t>
    </r>
  </si>
  <si>
    <r>
      <rPr>
        <sz val="10.9"/>
        <color indexed="8"/>
        <rFont val="Calibri"/>
        <family val="2"/>
      </rPr>
      <t xml:space="preserve">Staff Chairs </t>
    </r>
    <r>
      <rPr>
        <sz val="11"/>
        <rFont val="Calibri"/>
        <family val="2"/>
      </rPr>
      <t xml:space="preserve"> </t>
    </r>
  </si>
  <si>
    <r>
      <rPr>
        <sz val="10.9"/>
        <color indexed="8"/>
        <rFont val="Calibri"/>
        <family val="2"/>
      </rPr>
      <t xml:space="preserve">Conference Chairs </t>
    </r>
    <r>
      <rPr>
        <sz val="11"/>
        <rFont val="Calibri"/>
        <family val="2"/>
      </rPr>
      <t xml:space="preserve"> </t>
    </r>
  </si>
  <si>
    <r>
      <rPr>
        <sz val="10.9"/>
        <color indexed="8"/>
        <rFont val="Calibri"/>
        <family val="2"/>
      </rPr>
      <t xml:space="preserve">Directors Table (Including Side Table) </t>
    </r>
    <r>
      <rPr>
        <sz val="11"/>
        <rFont val="Calibri"/>
        <family val="2"/>
      </rPr>
      <t xml:space="preserve"> </t>
    </r>
  </si>
  <si>
    <t>DESCRIPTION</t>
  </si>
  <si>
    <t>QTY.</t>
  </si>
  <si>
    <t>Providing and fixing white vitreous china pedestal type water closet (European type) with seat and lid, 10 litre low level white vitreous china flushing cistern &amp; C.P. flush bend with fittings &amp; C.I.brackets, 40mm flush bend, overflow arrangement with specials of standard make and mosquito proof coupling of approved municipal design complete including painting of fittings and brackets, cutting and making good the walls and floors wherever required :</t>
  </si>
  <si>
    <t xml:space="preserve">W.C. pan with ISI marked white solid plastic seat and lid. </t>
  </si>
  <si>
    <t>Providing  and  fixing wash basin with C.I.brackets, 15 mm C.P. brass pillar taps, 32 mm C.P. brass waste of standard pattern, including painting of fittings and brackets, cutting and  making good the walls where required :</t>
  </si>
  <si>
    <t>White vitreous china flat back wash basin size 550 x 400 mm with single 15 mm C.P. brass pillar taps.</t>
  </si>
  <si>
    <t>Providing and fixing white vitreous china flat back  urinal basin of size 430 X 260 X 350 mm with  automatic flushing cistern with standard flus pipes and CP Brass spreaders with brass union &amp; GI clamps complete, including painting of fittings and brackets, cutting &amp; making good walls and floor whereevr required:</t>
  </si>
  <si>
    <t>one  urinal basin  with 5 litre P.V.C. automatic flushing cistern.</t>
  </si>
  <si>
    <t xml:space="preserve">Providing and fixing Salem Stainless Steel A ISI 304 (18/8) kitchen sink as per IS: 13983 with CI brackets and stainless steel waste with plug 40mm including painting of fittings and brackets, cutting and making good the walls wherever required. </t>
  </si>
  <si>
    <t xml:space="preserve">Kitchen sink with drain board </t>
  </si>
  <si>
    <t>510X1040mm bowl depth 200mm.</t>
  </si>
  <si>
    <t xml:space="preserve">Providing &amp; fixing PVC waste pipe for sink oncluding PVC waste fitting Complete </t>
  </si>
  <si>
    <t>Flexible Pipe</t>
  </si>
  <si>
    <t>32mm Dia</t>
  </si>
  <si>
    <t>Providing and fixing mirror of superior glass (of approved quality) and of required shape and size with plastic moulded frame of approved make and shade with 6 mm thick hard board backing :</t>
  </si>
  <si>
    <t>Rectangular shape 453x357 mm</t>
  </si>
  <si>
    <t>Providing and fixing PTMT Bottle Trap for Wash basin and sink.</t>
  </si>
  <si>
    <t>Bottle trap 31 mm single piece moulded with height of 270 mm, effective length of tail pipe 260 mm from the centre of the waste coupling 77 mm breadth with 25 mm minimum water seal, weighing not less than 260 gms.</t>
  </si>
  <si>
    <t>Bottle trap 38 mm single piece moulded with height of 270 mm, effective length of tail pipe 260 mm from the centre of the waste coupling 77 mm breadth with 25 mm minimum water seal, weighing not less than 260 gms.(sink &amp; urinal)</t>
  </si>
  <si>
    <t>Providing and fixing PTMT liquid soap container 109 mm wide, 125 mm high and 112 mm distance from wall of standard shape with bracket of the same materials with snap fittings of approved quality and colour weighing not less than 105 gms.</t>
  </si>
  <si>
    <t>Providing &amp; fixing  PTMT towel ring trapezoidal shape 215 mm long 200 mm wide with minimum distance of 37 mm from wall face with concealed  fittings arrangement of approved quality and colour weighing not less than 88 gms</t>
  </si>
  <si>
    <t>Providing  and  fixing C.P. brass long body bib cock of approved quality conforming to IS standards and weighing not less than 690 gms.</t>
  </si>
  <si>
    <t xml:space="preserve">15 mm nominal bore </t>
  </si>
  <si>
    <t>Providing and fixing   C.P.  brass angle valve for basin mixer and geyser points of approved quality conforming to IS 8931 a) 15 mm nominal bore.</t>
  </si>
  <si>
    <t>Providing and fixing  cast iron trap of self cleansing design with  cast iron screwed down or hinged grating with or without vent arm complete, including cost of cutting and making good the walls and floors.</t>
  </si>
  <si>
    <t xml:space="preserve">100 mm inlet and  100 mm outlet centrifugally cast (spun) iron S&amp;S. </t>
  </si>
  <si>
    <t xml:space="preserve">Providing and fixing soil, waste, vent and rain water pipes </t>
  </si>
  <si>
    <t>Centrifugally cast (spun) iron S&amp;S pipe</t>
  </si>
  <si>
    <t>100mm dia cast (spun) iron S&amp;S pipe</t>
  </si>
  <si>
    <t xml:space="preserve">Providing and fixing terminal guard 100mm standard cast (spun) iron S&amp;S </t>
  </si>
  <si>
    <t>100 mm</t>
  </si>
  <si>
    <t>Standard cast (spun) iron S&amp;S</t>
  </si>
  <si>
    <t>Providing and fixing single equal plain junction of reqd. degree with access door, insertion rubber washer 3mm thick, bolts and nuts complete.</t>
  </si>
  <si>
    <t>100x100x100mm</t>
  </si>
  <si>
    <t>Standard cast (spun) iron pipe IS-3989</t>
  </si>
  <si>
    <t>Standera cast (spun) iron pipe S&amp;S</t>
  </si>
  <si>
    <t>Providing and fixing heel rest sanitary bend, in 100mm Centrifugally cast (spun) iron pipe S&amp;S</t>
  </si>
  <si>
    <t>Providing and fixing door piece, insertion rubber washer 3mm thick, bolts and nuts complete, in 100mm Centrifugally cast (spun) iron pipe S&amp;S</t>
  </si>
  <si>
    <t>Providing and fixing bend of required degree with access door, insertion rubber washer 3mm thick, bolts and nuts complete.</t>
  </si>
  <si>
    <t>Centrifugally cast (spun) iron pipe S&amp;S</t>
  </si>
  <si>
    <t>Providing and fixing collar.</t>
  </si>
  <si>
    <t>100mm</t>
  </si>
  <si>
    <t>Providing and fixing MS holder bat clamps of approved design to cast iron (spun) pipe embedded in and Including cement concrete blocks 10 x10 x10cm of 1:2:4 mix (1 cement : 2 coarse sand : 4 graded stone aggregate 20mm nominal size) including cost of cutting holes and making good the walls etc.</t>
  </si>
  <si>
    <t>For 100mm dia. Pipe</t>
  </si>
  <si>
    <t>Providing and laying cement concrete 1:5:10 (1 cement: 5 coarse sand: 10 graded stone aggregate 40 mm nominal size)  alround SW including  bed concrete as per standard design</t>
  </si>
  <si>
    <t>Note: This work shall be done all-round CI pipe at ground floor's toilet.</t>
  </si>
  <si>
    <t>100mm diameter</t>
  </si>
  <si>
    <t>Providing and fixing G.I. Pipes complete  with G.I. Fittings and clamps.  including  cutting and making good the walls etc.  required for waste connection from W.B., A.S.P., Sump Rising main etc. Complete.</t>
  </si>
  <si>
    <t xml:space="preserve">40 mm nominal bore </t>
  </si>
  <si>
    <t xml:space="preserve">50 mm nominal bore </t>
  </si>
  <si>
    <t>Painting  G.I. Pipes and fittings with two coats of anticorrosive bitumastic paint of approved quality</t>
  </si>
  <si>
    <t>Painting sand cast iron / centrifugally cast iron( spun) iron soil, waste and vent pipes and fittings with paint of any colour such as chocolate, grey or buff etc. over a coat of primer (of approval quality) for new work</t>
  </si>
  <si>
    <t>Providing and fixing PTMT grating of approved quality and colour</t>
  </si>
  <si>
    <t>Circular type</t>
  </si>
  <si>
    <t>100 mm nominal dia</t>
  </si>
  <si>
    <t>Providing and fixing CPVC pipes having thermal stability for hot and cold water supply including all CPVC plain and brass threaded fittings including fixing the pipe with clamps at 1.00 mt spacing. this includes jionting of pipes and fittings with one step CPVC solvent cement and testing of joints complete as per direction of engineer in charge.</t>
  </si>
  <si>
    <t>Internal work -Exposed on Wall</t>
  </si>
  <si>
    <t>15 mm nominal outer dia pipes</t>
  </si>
  <si>
    <t>20 mm nominal outer dia pipes</t>
  </si>
  <si>
    <t>25 mm nominal outer dia pipes</t>
  </si>
  <si>
    <t>32 mm nominal outer dia pipes</t>
  </si>
  <si>
    <t>40 mm nominal outer dia pipes</t>
  </si>
  <si>
    <t>50 mm nominal outer dia pipes</t>
  </si>
  <si>
    <t>Providing and fixing CPVC pipes having thermal stability for hot and cold water supply including all CPVC plain and brass threaded fittings including fixing the pipe with clamps at 1.00 mt spacing. this includes jionting of pipes and fittings with one step CPVC solvent cement and the cost of cutting chases and making good the wall same including testing of joints complete as per the direction of engineer incharge</t>
  </si>
  <si>
    <t>concealed work including cutting chases and making good the wall etc.</t>
  </si>
  <si>
    <t>Providing and fixing G.I. pipes complete with GI fittings and clamps including cutting and making good the walls etc. (internal work) exposed on wall.</t>
  </si>
  <si>
    <t>Exposed on wall</t>
  </si>
  <si>
    <t xml:space="preserve">15 mm dia, nominal bore </t>
  </si>
  <si>
    <t xml:space="preserve">20 mm dia, nominal bore </t>
  </si>
  <si>
    <t xml:space="preserve">25 mm dia, nominal bore </t>
  </si>
  <si>
    <t xml:space="preserve">32 mm dia, nominal bore </t>
  </si>
  <si>
    <t xml:space="preserve">40 mm dia, nominal bore </t>
  </si>
  <si>
    <t xml:space="preserve">50 mm dia, nominal bore </t>
  </si>
  <si>
    <t>Painting GI pipes and fittings with two coats of anti corrosive bitumastic paint of approved quality</t>
  </si>
  <si>
    <t>Providing and fixing of gun metal gate valve with CI wheel of approved quality (screwed ends)</t>
  </si>
  <si>
    <t>32 mm dia, nominal bore</t>
  </si>
  <si>
    <t>40 mm dia, nominal bore</t>
  </si>
  <si>
    <t>50 mm dia, nominal bore</t>
  </si>
  <si>
    <t>Providing and fixing gun metal non- return valve of approved quality (PN 1.6)</t>
  </si>
  <si>
    <t>50 nominal bore</t>
  </si>
  <si>
    <t xml:space="preserve">Providing and fixing brass stop cock of approved quality </t>
  </si>
  <si>
    <t>Structual steel work welded in built up sections, trusses and framed work including cutting, hoisting, fixing in position and applying a priming coat of approved steel primer all complete.</t>
  </si>
  <si>
    <t>Making connection of GI distribution branch with GI main of 50-80mm nominal bore by providing and fixing tee, including cutting and threading the pipe etc. complete.</t>
  </si>
  <si>
    <t>Item</t>
  </si>
  <si>
    <t>Providing and fixing  G.I. union in G.I. pipe including cutting and threading the pipe and making long screws etc. complete (new work)</t>
  </si>
  <si>
    <t>15mm nominal bore</t>
  </si>
  <si>
    <t>20mm nominal bore</t>
  </si>
  <si>
    <t>25mm nominal bore</t>
  </si>
  <si>
    <t>32mm nominal bore</t>
  </si>
  <si>
    <t>40mm nominal bore</t>
  </si>
  <si>
    <t>50mm nominal bore</t>
  </si>
  <si>
    <t>Providing and fixing C.P. brass bib cock of approved quality confirming to IS:8931</t>
  </si>
  <si>
    <t>Providing &amp; fixing UPVC water Storage Tanks including all inlet, outlet, drain, overflow inserts and MH cover complete.</t>
  </si>
  <si>
    <t>Lit</t>
  </si>
  <si>
    <t>Providing and fixing ball valve (brass) of approved quality, High or low pressure, with plastic floats complete :</t>
  </si>
  <si>
    <t>25 mm nominal bore</t>
  </si>
  <si>
    <t>Set</t>
  </si>
  <si>
    <t>Excavating trenches of required width for pipe, cables etc including excavation for sockets ,&amp; dressing of sides ,ramming of bottoms ,depth upto 1.5m including getting out the excavated soil,&amp; then returning  the soil as required, in layers not exceeding 20 cm in depth including consolidating each deposited layer by ramming ,watering, etc and disposing  of surplus excavated soil as directed, within lead of 50m.</t>
  </si>
  <si>
    <t>Pipes, cables etc exceeding 80 mm dia but not exceeding 300 mm dia</t>
  </si>
  <si>
    <t>RM</t>
  </si>
  <si>
    <t xml:space="preserve">Providing &amp; laying cement concrete  in retaining walls, return walls (any thickness) including attached plasters, columns, piers, abutments, pillars, posts, struts, butteresses, string or lacing courses, parapets, coping, bed blocks, anchor blocks, plain window sills, fillets etc. upto floor five level excluding the cost of centring, shuttering and finishing   </t>
  </si>
  <si>
    <t xml:space="preserve">1:2:4 (1 cement: 2 coarse sand: 4 graded stone aggregate 20 mm nominal size) </t>
  </si>
  <si>
    <t>Constructing masonry Chamber 120x120x100 cm inside, in brick work in cement mortar 1:4 (1 cement : 4 coarse sand) for sluice valve, with C.I. surface box 100 mm top diameter, 160 mm bottom diameter and 180 mm deep ( inside) with chained lid and RCC top slab 1:2:4 mix (1 cement : 2 coarse sand : 4 graded stone aggregate 20 mm nominal size) , i/c necessary excavation, foundation concrete 1:5:10 (1 cement : 5 fine sand : 10 graded stone aggregate 40 mm nominal size) and inside plastering with cement mortar 1:3 (1 cement : 3 coarse sand) 12 mm thick, finished with a floating coat of neat cement complete as per standard design :</t>
  </si>
  <si>
    <t>Providing laying and jointing glazed stoneware pipes grade ‘A’ with stiff mixture of cement mortar in the proportion of 1:1 (1 cement : 1 fine sand) including testing of joints etc. complete.</t>
  </si>
  <si>
    <t xml:space="preserve">100 mm diameter </t>
  </si>
  <si>
    <t>Providing and laying non-pressure NP2 class (light duty) RCC pipes with collars jointed with stiff mixture of cement mortar in the proportion of 1:2 (1 cement : 2 fine sand) including testing of joints etc. complete. (for Sewerage)</t>
  </si>
  <si>
    <t xml:space="preserve">250 mm dia RCC pipe </t>
  </si>
  <si>
    <t>Providing and laying cement concrete 1:5:10 (1 cement : 5 coarse sand : 10 graded stone aggregate 40 mm nominal size) alround SW pipes including bed concrete as per standard design.</t>
  </si>
  <si>
    <t>100 mm diameter</t>
  </si>
  <si>
    <t>Mtr</t>
  </si>
  <si>
    <t>Providing and fixing square mouth SW gully trap grade ‘A’ complete CI grating brick masonry chamber with bricks of class designation 75 and water tight CI cover with frame of 300 x 300 mm size (inside) the weight of cover to be not less than 13.00 kg and frame to be not less than 5 kg. as per standard design.  (COVER MIN. 4.5 KG &amp; FRAME MIN.2.7 KG )</t>
  </si>
  <si>
    <t>180x150mm size P type With FPS bricks</t>
  </si>
  <si>
    <t>Providing and laying non-pressure NP2 class (light duty) RCC pipes with collars jointed with stiff mixture of cement mortar in the proportion of 1:2 (1 cement : 2 fine sand) including testing of joints etc. complete. (for storm drainage)</t>
  </si>
  <si>
    <t xml:space="preserve">150 mm dia RCC pipe </t>
  </si>
  <si>
    <t>Providing and laying in position cement concrete of grade excluding the cost of centering and shuttering - all work up to plinth level</t>
  </si>
  <si>
    <t>1:5:10 (1 cement : 5 coarse sand : 10 graded ston aggregate 40 mm nominal size)</t>
  </si>
  <si>
    <t>Construction brick masonry manhole in cement mortar 1:4 (1cement : 4coarse sand) RCC top slab with 1:2:4 mix 9 with 75 class designation bricks in cement mortar 1:4 (1 cement : 4 coarse sand) RCC top slab with 1:2:4 mix (1 cement : 2 coarse sand 4 graded stone aggregate 20mm nominal size) foundation concrete 1:4:8 mix (1 cement : 4 coarse sand : 8 graded stone aggregate 40 mm nominal size) inside plastering 12 mm thick with cement mortar 1:3 (1 cement : 3 coarse sand) finished with floating coat of neat cement and making channels in cement concrete 1:2:4 (1 cement : 2 coarse sand : 4 graded stone aggregate 20 mm nominal size) finished with a floating coat of neat cement complete as per standard design.</t>
  </si>
  <si>
    <t>Inside size 90 x 80 cm and 60 cm deep including CI cover with frame (light duty) 455 x 610mm internal dimensiions total weight of cover and frame to be not less than 38 Kg. ( weight of cover 23 Kg. and weight of frame 15 Kg.), with FPS bricks with class designation 75</t>
  </si>
  <si>
    <t xml:space="preserve">Extra for depth for manholes </t>
  </si>
  <si>
    <t xml:space="preserve">Size 90 x 80 cm with FPS bricks designation 75 </t>
  </si>
  <si>
    <t>M</t>
  </si>
  <si>
    <t>Size 120 x 90 cm with FPS bricks designation 75</t>
  </si>
  <si>
    <t>Constructing brick masonry chamber for underground C.I. inspection chamber  and  bends  with  75  class  designation  bricks  in  cement mortar 1:4 (1 cement : 4 coarse sand) C.I. cover with frame (light duty) 455x610 mm internal dimensions, total weight of cover with frame to be not less than 38 kg (weight of cover 23 kg and weight of frame 15 kg) R.C.C. top slab with 1:2:4 mix (1 cement :2 coarse sand : 4 graded stone aggregate 20 mm nominal size) foundation concrete 1:5:10 (1 cement : 5 fine sand : 10 graded stone aggregate 40 mm nominal size), inside plastering 12 mm thick with cement mortar 1:3 (1 cement : 3 coarse sand) finished smooth with a floating coat of neat cement on walls and bed concrete etc. complete as per standard design :</t>
  </si>
  <si>
    <t>Inside dimensions 600x 850 mm and 45 cm deep for pipe line with three or more inlets.</t>
  </si>
  <si>
    <t xml:space="preserve">With F.P.S. bricks  </t>
  </si>
  <si>
    <t>Extra for depth beyond 45 cm of brick masonry chamber :</t>
  </si>
  <si>
    <t>For 600x850 mm size</t>
  </si>
  <si>
    <t>m</t>
  </si>
  <si>
    <t xml:space="preserve">Providing orange colour safety foot rest of minimum 6 mm thick plastic encapsulated as per IS: 10910 on 12 mm dia steel bar conforming to IS: 1786 having minimum cross section as 23 mm x 25 mm and over all minimum length 263 mm and width as 165 mm with minimum 112 mm space between protruded legs having 2 mm tread on top surface by ribbing or chequering besides necessary and adequate anchoring projections on tail length on 138 mm as per standard drawing and suitable to with stand the bend test and chemical resistance test as per specification and having manufacture's permanent identification mark to be visible even after fixing, including fixing in manholes with 30x20x15cm cement concrete block 1:3:6 ( 1  cement : 3  coarse  sand :6 graded  stone  aggregate 20 mm nominal size) complete as per design. </t>
  </si>
  <si>
    <t>Making connection of drain or sewer line with existing manhole including breaking into and making good the walls, floors with cement cincrete 1:2:4 mix (1cement: 2 coarse sand : 4 graded stone aggregate 20mm nominal size) cement plastered on both sides with cement mortar 1:3 (1cement : 3 coarse sand) finished with a floating coat of neat cement and making necessary channels for the drain etc. complete for pipes 100 to 250mm dia.</t>
  </si>
  <si>
    <t>Constructing brick masonry road gully chamber 50x45x60 cm with bricks of class designation 75 in cement mortar 1:5 (1 cement : 5 fine sand) including 500 x 450 mm (heavy duty) precast RCC horizontal grating with frame complete as per standard design: with FPS bricks</t>
  </si>
  <si>
    <t>PART B -INTERNAL PLUMBING WORKS</t>
  </si>
  <si>
    <t xml:space="preserve">150 mm diameter </t>
  </si>
  <si>
    <t xml:space="preserve">150 mm diameter  </t>
  </si>
  <si>
    <t xml:space="preserve">Inside size 120 x 90 cm and 90 cm deep including CI cover with frame (heavy duty) 560mm internal dia. Total weight of cover and frame to be not less than 208 Kg. ( weight of cover to be 108 Kg. and weight of frame 100 Kg.)with FPS bricks class designation 75.  (Sewerage Line) </t>
  </si>
  <si>
    <t>Sl.NO</t>
  </si>
  <si>
    <t>RATE(Rs)</t>
  </si>
  <si>
    <t xml:space="preserve">SANITARY INSTALLATIONS </t>
  </si>
  <si>
    <t>AMOUNT (Rs)</t>
  </si>
  <si>
    <t xml:space="preserve">INTERNAL DRAINAGE INSTALLATIONS </t>
  </si>
  <si>
    <t xml:space="preserve">WATER SUPPLY INSTALLATIONS </t>
  </si>
  <si>
    <t xml:space="preserve">EXTERNAL DRAINAGE INSTALLATION </t>
  </si>
  <si>
    <t>TOTAL (PART B - INTERNAL PLUMBING WORKS)</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</si>
</sst>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0"/>
    <numFmt numFmtId="167" formatCode="_(* #,##0_);_(* \(#,##0\);_(* &quot;-&quot;??_);_(@_)"/>
    <numFmt numFmtId="168" formatCode="0.00_);\(0.00\)"/>
  </numFmts>
  <fonts count="29">
    <font>
      <sz val="11"/>
      <color theme="1"/>
      <name val="Calibri"/>
      <family val="2"/>
      <scheme val="minor"/>
    </font>
    <font>
      <sz val="10"/>
      <name val="Helv"/>
      <charset val="204"/>
    </font>
    <font>
      <sz val="10"/>
      <name val="Arial"/>
      <family val="2"/>
    </font>
    <font>
      <sz val="10"/>
      <name val="Arial"/>
      <family val="2"/>
    </font>
    <font>
      <sz val="10"/>
      <name val="Arial"/>
      <family val="2"/>
      <charset val="204"/>
    </font>
    <font>
      <b/>
      <sz val="11"/>
      <name val="Calibri"/>
      <family val="2"/>
    </font>
    <font>
      <sz val="10"/>
      <name val="Arial"/>
      <family val="2"/>
    </font>
    <font>
      <b/>
      <sz val="10"/>
      <name val="Arial"/>
      <family val="2"/>
    </font>
    <font>
      <sz val="11"/>
      <name val="Calibri"/>
      <family val="2"/>
    </font>
    <font>
      <sz val="10.9"/>
      <color indexed="8"/>
      <name val="Calibri"/>
      <family val="2"/>
    </font>
    <font>
      <b/>
      <sz val="10.9"/>
      <color indexed="8"/>
      <name val="Calibri"/>
      <family val="2"/>
    </font>
    <font>
      <sz val="11"/>
      <color theme="1"/>
      <name val="Calibri"/>
      <family val="2"/>
      <scheme val="minor"/>
    </font>
    <font>
      <b/>
      <sz val="11"/>
      <color theme="1"/>
      <name val="Calibri"/>
      <family val="2"/>
      <scheme val="minor"/>
    </font>
    <font>
      <b/>
      <sz val="12"/>
      <color rgb="FFFF0000"/>
      <name val="Calibri"/>
      <family val="2"/>
      <scheme val="minor"/>
    </font>
    <font>
      <b/>
      <sz val="12"/>
      <color theme="1"/>
      <name val="Calibri"/>
      <family val="2"/>
      <scheme val="minor"/>
    </font>
    <font>
      <sz val="12"/>
      <color theme="1"/>
      <name val="Calibri"/>
      <family val="2"/>
      <scheme val="minor"/>
    </font>
    <font>
      <b/>
      <sz val="11"/>
      <name val="Calibri"/>
      <family val="2"/>
      <scheme val="minor"/>
    </font>
    <font>
      <sz val="11"/>
      <name val="Calibri"/>
      <family val="2"/>
      <scheme val="minor"/>
    </font>
    <font>
      <sz val="10.9"/>
      <color indexed="8"/>
      <name val="Calibri"/>
      <family val="2"/>
      <scheme val="minor"/>
    </font>
    <font>
      <b/>
      <sz val="14"/>
      <name val="Times New Roman"/>
      <family val="1"/>
    </font>
    <font>
      <sz val="14"/>
      <name val="Times New Roman"/>
      <family val="1"/>
    </font>
    <font>
      <b/>
      <u/>
      <sz val="14"/>
      <name val="Times New Roman"/>
      <family val="1"/>
    </font>
    <font>
      <sz val="14"/>
      <color theme="1"/>
      <name val="Times New Roman"/>
      <family val="1"/>
    </font>
    <font>
      <b/>
      <u/>
      <sz val="14"/>
      <color theme="1"/>
      <name val="Times New Roman"/>
      <family val="1"/>
    </font>
    <font>
      <b/>
      <sz val="14"/>
      <color theme="1"/>
      <name val="Times New Roman"/>
      <family val="1"/>
    </font>
    <font>
      <sz val="14"/>
      <color rgb="FFFF0000"/>
      <name val="Times New Roman"/>
      <family val="1"/>
    </font>
    <font>
      <b/>
      <sz val="14"/>
      <color rgb="FFFF0000"/>
      <name val="Times New Roman"/>
      <family val="1"/>
    </font>
    <font>
      <b/>
      <u/>
      <sz val="14"/>
      <color rgb="FFFF0000"/>
      <name val="Times New Roman"/>
      <family val="1"/>
    </font>
    <font>
      <sz val="14"/>
      <color indexed="10"/>
      <name val="Times New Roman"/>
      <family val="1"/>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1" fillId="0" borderId="0"/>
    <xf numFmtId="0" fontId="2" fillId="0" borderId="0"/>
    <xf numFmtId="0" fontId="2" fillId="0" borderId="0"/>
    <xf numFmtId="0" fontId="2" fillId="0" borderId="0"/>
    <xf numFmtId="0" fontId="6"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ill="0" applyBorder="0" applyAlignment="0" applyProtection="0"/>
    <xf numFmtId="0" fontId="1"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164" fontId="2" fillId="0" borderId="0" applyFill="0" applyBorder="0" applyAlignment="0" applyProtection="0"/>
  </cellStyleXfs>
  <cellXfs count="129">
    <xf numFmtId="0" fontId="0" fillId="0" borderId="0" xfId="0"/>
    <xf numFmtId="0" fontId="7" fillId="0" borderId="0" xfId="27" applyFont="1"/>
    <xf numFmtId="0" fontId="7" fillId="0" borderId="0" xfId="27" applyFont="1" applyAlignment="1">
      <alignment horizontal="center" vertical="center" wrapText="1"/>
    </xf>
    <xf numFmtId="0" fontId="6" fillId="0" borderId="0" xfId="27" applyAlignment="1">
      <alignment horizontal="center"/>
    </xf>
    <xf numFmtId="0" fontId="6" fillId="0" borderId="0" xfId="27"/>
    <xf numFmtId="0" fontId="2" fillId="0" borderId="0" xfId="27" applyFont="1" applyAlignment="1">
      <alignment horizontal="center"/>
    </xf>
    <xf numFmtId="2" fontId="6" fillId="0" borderId="0" xfId="27" applyNumberFormat="1" applyAlignment="1">
      <alignment horizontal="center"/>
    </xf>
    <xf numFmtId="0" fontId="2" fillId="0" borderId="0" xfId="27" applyFont="1"/>
    <xf numFmtId="0" fontId="2" fillId="0" borderId="0" xfId="27" applyFont="1" applyAlignment="1">
      <alignment horizontal="right"/>
    </xf>
    <xf numFmtId="10" fontId="6" fillId="0" borderId="0" xfId="27" applyNumberFormat="1" applyAlignment="1">
      <alignment horizontal="center"/>
    </xf>
    <xf numFmtId="0" fontId="6" fillId="0" borderId="0" xfId="27" applyAlignment="1">
      <alignment horizontal="center" vertical="top"/>
    </xf>
    <xf numFmtId="0" fontId="2" fillId="0" borderId="0" xfId="27" applyFont="1" applyAlignment="1">
      <alignment horizontal="justify" vertical="top" wrapText="1"/>
    </xf>
    <xf numFmtId="0" fontId="2" fillId="0" borderId="0" xfId="27" applyFont="1" applyAlignment="1">
      <alignment horizontal="center" vertical="top"/>
    </xf>
    <xf numFmtId="2" fontId="6" fillId="0" borderId="0" xfId="27" applyNumberFormat="1" applyAlignment="1">
      <alignment horizontal="center" vertical="top"/>
    </xf>
    <xf numFmtId="0" fontId="7" fillId="0" borderId="0" xfId="27" applyFont="1" applyAlignment="1">
      <alignment horizontal="center"/>
    </xf>
    <xf numFmtId="2" fontId="7" fillId="0" borderId="0" xfId="27" applyNumberFormat="1" applyFont="1" applyAlignment="1">
      <alignment horizontal="center"/>
    </xf>
    <xf numFmtId="10" fontId="7" fillId="0" borderId="0" xfId="28" applyNumberFormat="1" applyFont="1"/>
    <xf numFmtId="1" fontId="13" fillId="2" borderId="0" xfId="0" applyNumberFormat="1" applyFont="1" applyFill="1"/>
    <xf numFmtId="1" fontId="13" fillId="0" borderId="0" xfId="0" applyNumberFormat="1" applyFont="1" applyFill="1"/>
    <xf numFmtId="1" fontId="14" fillId="0" borderId="0" xfId="0" applyNumberFormat="1" applyFont="1"/>
    <xf numFmtId="1" fontId="15" fillId="0" borderId="0" xfId="0" applyNumberFormat="1" applyFont="1"/>
    <xf numFmtId="1" fontId="15" fillId="0" borderId="0" xfId="0" applyNumberFormat="1" applyFont="1" applyFill="1"/>
    <xf numFmtId="1" fontId="14" fillId="2" borderId="0" xfId="0" applyNumberFormat="1" applyFont="1" applyFill="1"/>
    <xf numFmtId="0" fontId="0" fillId="0" borderId="0" xfId="0" applyFill="1"/>
    <xf numFmtId="1" fontId="15" fillId="0" borderId="0" xfId="0" applyNumberFormat="1" applyFont="1" applyAlignment="1">
      <alignment horizontal="center"/>
    </xf>
    <xf numFmtId="0" fontId="0" fillId="0" borderId="1" xfId="0" applyFill="1" applyBorder="1"/>
    <xf numFmtId="0" fontId="17" fillId="0" borderId="1" xfId="0" applyNumberFormat="1" applyFont="1" applyFill="1" applyBorder="1" applyAlignment="1" applyProtection="1"/>
    <xf numFmtId="1" fontId="15" fillId="0" borderId="1" xfId="0" applyNumberFormat="1" applyFont="1" applyBorder="1"/>
    <xf numFmtId="1" fontId="0" fillId="0" borderId="1" xfId="0" applyNumberFormat="1" applyFont="1" applyBorder="1"/>
    <xf numFmtId="1" fontId="14" fillId="2" borderId="1" xfId="0" applyNumberFormat="1" applyFont="1" applyFill="1" applyBorder="1"/>
    <xf numFmtId="0" fontId="17" fillId="0" borderId="1" xfId="0" applyNumberFormat="1" applyFont="1" applyFill="1" applyBorder="1" applyAlignment="1" applyProtection="1">
      <alignment horizontal="justify" vertical="justify" wrapText="1"/>
    </xf>
    <xf numFmtId="2" fontId="17" fillId="0" borderId="1" xfId="0" applyNumberFormat="1" applyFont="1" applyFill="1" applyBorder="1" applyAlignment="1" applyProtection="1">
      <alignment horizontal="right"/>
    </xf>
    <xf numFmtId="0" fontId="0" fillId="0" borderId="1" xfId="0" applyFill="1" applyBorder="1" applyAlignment="1">
      <alignment horizontal="center"/>
    </xf>
    <xf numFmtId="0" fontId="17" fillId="0" borderId="1" xfId="0" applyNumberFormat="1" applyFont="1" applyFill="1" applyBorder="1" applyAlignment="1" applyProtection="1">
      <alignment horizontal="center"/>
    </xf>
    <xf numFmtId="1" fontId="15" fillId="0" borderId="1" xfId="0" applyNumberFormat="1" applyFont="1" applyBorder="1" applyAlignment="1">
      <alignment horizontal="center"/>
    </xf>
    <xf numFmtId="1" fontId="14" fillId="2" borderId="1" xfId="0" applyNumberFormat="1" applyFont="1" applyFill="1" applyBorder="1" applyAlignment="1">
      <alignment horizontal="center"/>
    </xf>
    <xf numFmtId="0" fontId="16" fillId="0" borderId="1" xfId="0" applyNumberFormat="1" applyFont="1" applyFill="1" applyBorder="1" applyAlignment="1" applyProtection="1">
      <alignment horizontal="center"/>
    </xf>
    <xf numFmtId="0" fontId="12" fillId="0" borderId="0" xfId="0" applyFont="1" applyFill="1" applyAlignment="1">
      <alignment horizontal="center"/>
    </xf>
    <xf numFmtId="1" fontId="14" fillId="0" borderId="0" xfId="0" applyNumberFormat="1" applyFont="1" applyAlignment="1">
      <alignment horizontal="center"/>
    </xf>
    <xf numFmtId="0" fontId="0" fillId="0" borderId="1" xfId="0" applyFill="1" applyBorder="1" applyAlignment="1">
      <alignment horizontal="center" vertical="top"/>
    </xf>
    <xf numFmtId="0" fontId="17" fillId="0" borderId="1" xfId="0" applyNumberFormat="1" applyFont="1" applyFill="1" applyBorder="1" applyAlignment="1" applyProtection="1">
      <alignment horizontal="left" vertical="top"/>
    </xf>
    <xf numFmtId="0" fontId="18" fillId="0" borderId="1" xfId="0" applyNumberFormat="1" applyFont="1" applyFill="1" applyBorder="1" applyAlignment="1" applyProtection="1"/>
    <xf numFmtId="1" fontId="17" fillId="0" borderId="1" xfId="0" applyNumberFormat="1" applyFont="1" applyFill="1" applyBorder="1" applyAlignment="1" applyProtection="1">
      <alignment horizontal="center"/>
    </xf>
    <xf numFmtId="1" fontId="0" fillId="0" borderId="1" xfId="0" applyNumberFormat="1" applyFont="1" applyBorder="1" applyAlignment="1">
      <alignment horizontal="center"/>
    </xf>
    <xf numFmtId="2" fontId="17" fillId="0" borderId="1" xfId="0" applyNumberFormat="1" applyFont="1" applyFill="1" applyBorder="1" applyAlignment="1" applyProtection="1"/>
    <xf numFmtId="0" fontId="20" fillId="0" borderId="0" xfId="38" applyFont="1" applyBorder="1"/>
    <xf numFmtId="0" fontId="20" fillId="0" borderId="0" xfId="38" applyFont="1" applyBorder="1" applyAlignment="1">
      <alignment horizontal="center" vertical="center"/>
    </xf>
    <xf numFmtId="43" fontId="20" fillId="0" borderId="0" xfId="36" applyFont="1" applyBorder="1" applyAlignment="1">
      <alignment horizontal="right" vertical="center"/>
    </xf>
    <xf numFmtId="0" fontId="20" fillId="0" borderId="0" xfId="38" applyFont="1" applyBorder="1" applyAlignment="1">
      <alignment horizontal="center" vertical="top"/>
    </xf>
    <xf numFmtId="0" fontId="20" fillId="0" borderId="0" xfId="38" applyFont="1" applyFill="1" applyBorder="1"/>
    <xf numFmtId="0" fontId="22" fillId="0" borderId="0" xfId="38" applyFont="1" applyBorder="1"/>
    <xf numFmtId="0" fontId="25" fillId="0" borderId="0" xfId="38" applyFont="1" applyBorder="1" applyAlignment="1">
      <alignment horizontal="center" vertical="center"/>
    </xf>
    <xf numFmtId="43" fontId="25" fillId="0" borderId="0" xfId="36" applyFont="1" applyBorder="1" applyAlignment="1">
      <alignment horizontal="right" vertical="center"/>
    </xf>
    <xf numFmtId="0" fontId="25" fillId="0" borderId="0" xfId="38" applyFont="1" applyBorder="1"/>
    <xf numFmtId="0" fontId="25" fillId="0" borderId="0" xfId="38" applyFont="1" applyBorder="1" applyAlignment="1">
      <alignment horizontal="center" vertical="top"/>
    </xf>
    <xf numFmtId="0" fontId="25" fillId="0" borderId="0" xfId="38" applyFont="1" applyBorder="1" applyAlignment="1">
      <alignment horizontal="justify" vertical="top"/>
    </xf>
    <xf numFmtId="3" fontId="22" fillId="0" borderId="0" xfId="38" applyNumberFormat="1" applyFont="1" applyBorder="1"/>
    <xf numFmtId="0" fontId="20" fillId="0" borderId="0" xfId="38" applyFont="1" applyBorder="1" applyAlignment="1">
      <alignment horizontal="justify" vertical="top"/>
    </xf>
    <xf numFmtId="0" fontId="28" fillId="0" borderId="0" xfId="38" applyFont="1" applyBorder="1" applyAlignment="1">
      <alignment horizontal="center" vertical="center"/>
    </xf>
    <xf numFmtId="0" fontId="20" fillId="0" borderId="0" xfId="38" applyFont="1" applyBorder="1" applyAlignment="1">
      <alignment vertical="center"/>
    </xf>
    <xf numFmtId="0" fontId="19" fillId="0" borderId="1" xfId="38" applyFont="1" applyBorder="1" applyAlignment="1"/>
    <xf numFmtId="0" fontId="19" fillId="0" borderId="1" xfId="38" applyFont="1" applyBorder="1" applyAlignment="1">
      <alignment horizontal="center" vertical="center" wrapText="1"/>
    </xf>
    <xf numFmtId="43" fontId="19" fillId="0" borderId="1" xfId="36" applyFont="1" applyBorder="1" applyAlignment="1">
      <alignment horizontal="center" vertical="center" wrapText="1"/>
    </xf>
    <xf numFmtId="0" fontId="20" fillId="0" borderId="1" xfId="38" applyFont="1" applyBorder="1" applyAlignment="1">
      <alignment horizontal="center" vertical="top"/>
    </xf>
    <xf numFmtId="0" fontId="20" fillId="0" borderId="1" xfId="38" applyFont="1" applyBorder="1" applyAlignment="1">
      <alignment horizontal="justify" vertical="top"/>
    </xf>
    <xf numFmtId="0" fontId="28" fillId="0" borderId="1" xfId="38" applyFont="1" applyBorder="1" applyAlignment="1">
      <alignment horizontal="center" vertical="center"/>
    </xf>
    <xf numFmtId="0" fontId="20" fillId="0" borderId="1" xfId="38" applyFont="1" applyBorder="1" applyAlignment="1">
      <alignment horizontal="center" vertical="center"/>
    </xf>
    <xf numFmtId="43" fontId="20" fillId="0" borderId="1" xfId="36" applyFont="1" applyBorder="1" applyAlignment="1">
      <alignment horizontal="right" vertical="center"/>
    </xf>
    <xf numFmtId="0" fontId="20" fillId="0" borderId="1" xfId="38" applyFont="1" applyBorder="1"/>
    <xf numFmtId="0" fontId="21" fillId="0" borderId="1" xfId="38" applyFont="1" applyBorder="1" applyAlignment="1">
      <alignment vertical="top"/>
    </xf>
    <xf numFmtId="0" fontId="21" fillId="0" borderId="1" xfId="38" applyFont="1" applyBorder="1" applyAlignment="1">
      <alignment horizontal="center" vertical="top"/>
    </xf>
    <xf numFmtId="0" fontId="20" fillId="0" borderId="1" xfId="38" applyFont="1" applyBorder="1" applyAlignment="1">
      <alignment horizontal="center" vertical="top" wrapText="1"/>
    </xf>
    <xf numFmtId="0" fontId="20" fillId="0" borderId="1" xfId="38" applyFont="1" applyBorder="1" applyAlignment="1">
      <alignment horizontal="justify" vertical="top" wrapText="1"/>
    </xf>
    <xf numFmtId="168" fontId="22" fillId="0" borderId="1" xfId="36" applyNumberFormat="1" applyFont="1" applyBorder="1" applyAlignment="1">
      <alignment horizontal="center" vertical="center"/>
    </xf>
    <xf numFmtId="0" fontId="20" fillId="0" borderId="1" xfId="38" applyFont="1" applyBorder="1" applyAlignment="1">
      <alignment horizontal="center" vertical="center" wrapText="1"/>
    </xf>
    <xf numFmtId="0" fontId="20" fillId="0" borderId="1" xfId="38" applyFont="1" applyBorder="1" applyAlignment="1">
      <alignment horizontal="justify" vertical="center" wrapText="1"/>
    </xf>
    <xf numFmtId="1" fontId="20" fillId="0" borderId="1" xfId="38" applyNumberFormat="1" applyFont="1" applyBorder="1" applyAlignment="1">
      <alignment horizontal="center" vertical="center"/>
    </xf>
    <xf numFmtId="0" fontId="20" fillId="0" borderId="1" xfId="38" applyFont="1" applyBorder="1" applyAlignment="1">
      <alignment horizontal="justify"/>
    </xf>
    <xf numFmtId="0" fontId="20" fillId="0" borderId="1" xfId="38" applyFont="1" applyFill="1" applyBorder="1" applyAlignment="1">
      <alignment horizontal="center" vertical="center"/>
    </xf>
    <xf numFmtId="1" fontId="20" fillId="0" borderId="1" xfId="38" applyNumberFormat="1" applyFont="1" applyFill="1" applyBorder="1" applyAlignment="1">
      <alignment horizontal="center" vertical="center"/>
    </xf>
    <xf numFmtId="0" fontId="20" fillId="0" borderId="1" xfId="38" applyFont="1" applyFill="1" applyBorder="1" applyAlignment="1">
      <alignment horizontal="center" vertical="top" wrapText="1"/>
    </xf>
    <xf numFmtId="0" fontId="20" fillId="0" borderId="1" xfId="38" applyFont="1" applyFill="1" applyBorder="1" applyAlignment="1">
      <alignment horizontal="justify" vertical="top" wrapText="1"/>
    </xf>
    <xf numFmtId="0" fontId="22" fillId="0" borderId="1" xfId="38" applyFont="1" applyBorder="1"/>
    <xf numFmtId="0" fontId="23" fillId="0" borderId="1" xfId="38" applyFont="1" applyBorder="1" applyAlignment="1">
      <alignment vertical="top"/>
    </xf>
    <xf numFmtId="0" fontId="23" fillId="0" borderId="1" xfId="38" applyFont="1" applyBorder="1" applyAlignment="1">
      <alignment horizontal="center" vertical="top"/>
    </xf>
    <xf numFmtId="0" fontId="22" fillId="0" borderId="1" xfId="38" applyFont="1" applyBorder="1" applyAlignment="1">
      <alignment horizontal="center" vertical="top" wrapText="1"/>
    </xf>
    <xf numFmtId="0" fontId="22" fillId="0" borderId="1" xfId="38" applyFont="1" applyBorder="1" applyAlignment="1">
      <alignment horizontal="justify" vertical="top" wrapText="1"/>
    </xf>
    <xf numFmtId="0" fontId="22" fillId="0" borderId="1" xfId="38" applyFont="1" applyBorder="1" applyAlignment="1">
      <alignment horizontal="center" vertical="center"/>
    </xf>
    <xf numFmtId="0" fontId="22" fillId="0" borderId="1" xfId="38" applyFont="1" applyBorder="1" applyAlignment="1">
      <alignment horizontal="center" vertical="center" wrapText="1"/>
    </xf>
    <xf numFmtId="0" fontId="25" fillId="0" borderId="1" xfId="38" applyFont="1" applyBorder="1" applyAlignment="1">
      <alignment horizontal="center" vertical="top" wrapText="1"/>
    </xf>
    <xf numFmtId="0" fontId="25" fillId="0" borderId="1" xfId="38" applyFont="1" applyBorder="1" applyAlignment="1">
      <alignment horizontal="justify" vertical="top" wrapText="1"/>
    </xf>
    <xf numFmtId="0" fontId="25" fillId="0" borderId="1" xfId="38" applyFont="1" applyBorder="1" applyAlignment="1">
      <alignment horizontal="center" vertical="center"/>
    </xf>
    <xf numFmtId="0" fontId="25" fillId="0" borderId="1" xfId="38" applyFont="1" applyBorder="1" applyAlignment="1">
      <alignment horizontal="center" vertical="center" wrapText="1"/>
    </xf>
    <xf numFmtId="0" fontId="22" fillId="0" borderId="1" xfId="38" applyFont="1" applyFill="1" applyBorder="1" applyAlignment="1">
      <alignment horizontal="justify" vertical="top" wrapText="1"/>
    </xf>
    <xf numFmtId="0" fontId="22" fillId="0" borderId="1" xfId="38" applyFont="1" applyFill="1" applyBorder="1" applyAlignment="1">
      <alignment horizontal="center" vertical="center" wrapText="1"/>
    </xf>
    <xf numFmtId="0" fontId="22" fillId="0" borderId="1" xfId="38" applyFont="1" applyBorder="1" applyAlignment="1">
      <alignment horizontal="justify" vertical="top"/>
    </xf>
    <xf numFmtId="0" fontId="25" fillId="0" borderId="1" xfId="38" applyFont="1" applyBorder="1" applyAlignment="1">
      <alignment horizontal="justify" vertical="top"/>
    </xf>
    <xf numFmtId="167" fontId="22" fillId="0" borderId="1" xfId="36" applyNumberFormat="1" applyFont="1" applyBorder="1" applyAlignment="1">
      <alignment horizontal="center" vertical="center"/>
    </xf>
    <xf numFmtId="164" fontId="22" fillId="0" borderId="1" xfId="38" applyNumberFormat="1" applyFont="1" applyBorder="1" applyAlignment="1">
      <alignment horizontal="center" vertical="top" wrapText="1"/>
    </xf>
    <xf numFmtId="0" fontId="23" fillId="0" borderId="1" xfId="38" applyFont="1" applyBorder="1" applyAlignment="1">
      <alignment horizontal="center" vertical="center"/>
    </xf>
    <xf numFmtId="0" fontId="23" fillId="0" borderId="1" xfId="38" applyFont="1" applyBorder="1" applyAlignment="1">
      <alignment horizontal="center" vertical="center" wrapText="1"/>
    </xf>
    <xf numFmtId="0" fontId="22" fillId="0" borderId="1" xfId="38" applyFont="1" applyBorder="1" applyAlignment="1">
      <alignment horizontal="right" vertical="top" wrapText="1"/>
    </xf>
    <xf numFmtId="3" fontId="22" fillId="0" borderId="1" xfId="38" applyNumberFormat="1" applyFont="1" applyBorder="1" applyAlignment="1">
      <alignment horizontal="center" vertical="center"/>
    </xf>
    <xf numFmtId="0" fontId="25" fillId="0" borderId="1" xfId="38" applyFont="1" applyBorder="1" applyAlignment="1">
      <alignment horizontal="center" vertical="top"/>
    </xf>
    <xf numFmtId="0" fontId="22" fillId="0" borderId="1" xfId="38" applyFont="1" applyBorder="1" applyAlignment="1">
      <alignment horizontal="center" vertical="top"/>
    </xf>
    <xf numFmtId="0" fontId="26" fillId="0" borderId="1" xfId="38" applyFont="1" applyBorder="1" applyAlignment="1">
      <alignment horizontal="justify"/>
    </xf>
    <xf numFmtId="0" fontId="27" fillId="0" borderId="1" xfId="38" applyFont="1" applyBorder="1" applyAlignment="1">
      <alignment horizontal="center" vertical="center"/>
    </xf>
    <xf numFmtId="0" fontId="27" fillId="0" borderId="1" xfId="38" applyFont="1" applyBorder="1" applyAlignment="1">
      <alignment horizontal="center" vertical="center" wrapText="1"/>
    </xf>
    <xf numFmtId="43" fontId="22" fillId="0" borderId="1" xfId="3" applyFont="1" applyBorder="1" applyAlignment="1">
      <alignment horizontal="center" vertical="center" wrapText="1"/>
    </xf>
    <xf numFmtId="3" fontId="25" fillId="0" borderId="1" xfId="38" applyNumberFormat="1" applyFont="1" applyBorder="1" applyAlignment="1">
      <alignment horizontal="center" vertical="center"/>
    </xf>
    <xf numFmtId="43" fontId="25" fillId="0" borderId="1" xfId="3" applyFont="1" applyBorder="1" applyAlignment="1">
      <alignment horizontal="center" vertical="center" wrapText="1"/>
    </xf>
    <xf numFmtId="0" fontId="22" fillId="0" borderId="1" xfId="38" applyFont="1" applyFill="1" applyBorder="1" applyAlignment="1">
      <alignment horizontal="justify" vertical="top"/>
    </xf>
    <xf numFmtId="0" fontId="25" fillId="0" borderId="1" xfId="38" applyFont="1" applyFill="1" applyBorder="1" applyAlignment="1">
      <alignment horizontal="center" vertical="center"/>
    </xf>
    <xf numFmtId="0" fontId="23" fillId="0" borderId="1" xfId="38" applyFont="1" applyFill="1" applyBorder="1" applyAlignment="1">
      <alignment vertical="top"/>
    </xf>
    <xf numFmtId="0" fontId="23" fillId="0" borderId="1" xfId="38" applyFont="1" applyFill="1" applyBorder="1" applyAlignment="1">
      <alignment horizontal="center" vertical="top"/>
    </xf>
    <xf numFmtId="0" fontId="26" fillId="0" borderId="1" xfId="38" applyFont="1" applyBorder="1" applyAlignment="1">
      <alignment horizontal="center" vertical="top" wrapText="1"/>
    </xf>
    <xf numFmtId="0" fontId="26" fillId="0" borderId="1" xfId="38" applyFont="1" applyBorder="1" applyAlignment="1">
      <alignment horizontal="justify" vertical="top" wrapText="1"/>
    </xf>
    <xf numFmtId="3" fontId="22" fillId="0" borderId="1" xfId="38" applyNumberFormat="1" applyFont="1" applyFill="1" applyBorder="1" applyAlignment="1">
      <alignment horizontal="center" vertical="center"/>
    </xf>
    <xf numFmtId="0" fontId="24" fillId="0" borderId="1" xfId="38" applyFont="1" applyBorder="1" applyAlignment="1">
      <alignment horizontal="center" vertical="top" wrapText="1"/>
    </xf>
    <xf numFmtId="0" fontId="24" fillId="0" borderId="1" xfId="38" applyFont="1" applyBorder="1" applyAlignment="1">
      <alignment horizontal="justify" vertical="top" wrapText="1"/>
    </xf>
    <xf numFmtId="0" fontId="26" fillId="0" borderId="1" xfId="38" applyFont="1" applyBorder="1" applyAlignment="1">
      <alignment horizontal="justify" vertical="top"/>
    </xf>
    <xf numFmtId="43" fontId="25" fillId="0" borderId="1" xfId="36" applyFont="1" applyBorder="1" applyAlignment="1">
      <alignment horizontal="right" vertical="center"/>
    </xf>
    <xf numFmtId="0" fontId="24" fillId="0" borderId="1" xfId="38" applyFont="1" applyBorder="1" applyAlignment="1">
      <alignment horizontal="center" vertical="center"/>
    </xf>
    <xf numFmtId="43" fontId="22" fillId="0" borderId="1" xfId="36" applyFont="1" applyBorder="1" applyAlignment="1">
      <alignment horizontal="center" vertical="center"/>
    </xf>
    <xf numFmtId="168" fontId="24" fillId="0" borderId="1" xfId="36" applyNumberFormat="1" applyFont="1" applyBorder="1" applyAlignment="1">
      <alignment horizontal="center" vertical="center"/>
    </xf>
    <xf numFmtId="0" fontId="19" fillId="0" borderId="1" xfId="38" applyFont="1" applyBorder="1" applyAlignment="1">
      <alignment horizontal="center" vertical="center"/>
    </xf>
    <xf numFmtId="0" fontId="16" fillId="0" borderId="1" xfId="0" applyNumberFormat="1" applyFont="1" applyFill="1" applyBorder="1" applyAlignment="1" applyProtection="1">
      <alignment horizontal="center"/>
    </xf>
    <xf numFmtId="0" fontId="7" fillId="0" borderId="1" xfId="0" applyFont="1" applyBorder="1" applyAlignment="1">
      <alignment horizontal="center" wrapText="1"/>
    </xf>
    <xf numFmtId="0" fontId="7" fillId="0" borderId="0" xfId="27" applyFont="1" applyAlignment="1">
      <alignment horizontal="center"/>
    </xf>
  </cellXfs>
  <cellStyles count="43">
    <cellStyle name="_Rate Analysis for Lifts" xfId="1"/>
    <cellStyle name="0,0_x000d_&#10;NA_x000d_&#10;" xfId="2"/>
    <cellStyle name="Comma 11" xfId="36"/>
    <cellStyle name="Comma 2" xfId="3"/>
    <cellStyle name="Comma 2 2" xfId="4"/>
    <cellStyle name="Comma 2 3" xfId="5"/>
    <cellStyle name="Comma 2 4" xfId="6"/>
    <cellStyle name="Comma 3" xfId="7"/>
    <cellStyle name="Comma 3 2" xfId="37"/>
    <cellStyle name="Comma 4" xfId="8"/>
    <cellStyle name="Comma 4 2" xfId="9"/>
    <cellStyle name="Comma 5" xfId="10"/>
    <cellStyle name="Comma 6" xfId="11"/>
    <cellStyle name="Comma 7" xfId="12"/>
    <cellStyle name="Comma 8" xfId="13"/>
    <cellStyle name="Comma 8 2" xfId="14"/>
    <cellStyle name="Comma 9" xfId="42"/>
    <cellStyle name="Currency 2" xfId="15"/>
    <cellStyle name="Normal" xfId="0" builtinId="0"/>
    <cellStyle name="Normal 10" xfId="38"/>
    <cellStyle name="Normal 2" xfId="16"/>
    <cellStyle name="Normal 2 2" xfId="17"/>
    <cellStyle name="Normal 2 3" xfId="18"/>
    <cellStyle name="Normal 2 3 2" xfId="19"/>
    <cellStyle name="Normal 2 4" xfId="20"/>
    <cellStyle name="Normal 2_ESID-KOLKATA MISC." xfId="21"/>
    <cellStyle name="Normal 3" xfId="22"/>
    <cellStyle name="Normal 3 2" xfId="23"/>
    <cellStyle name="Normal 3_ESID-KOLKATA MISC." xfId="24"/>
    <cellStyle name="Normal 4" xfId="25"/>
    <cellStyle name="Normal 4 2" xfId="26"/>
    <cellStyle name="Normal 5" xfId="27"/>
    <cellStyle name="Percent 2" xfId="28"/>
    <cellStyle name="Percent 2 2" xfId="29"/>
    <cellStyle name="Percent 2 2 2" xfId="30"/>
    <cellStyle name="Percent 3" xfId="31"/>
    <cellStyle name="Percent 4" xfId="32"/>
    <cellStyle name="Percent 4 2" xfId="33"/>
    <cellStyle name="Percent 5" xfId="34"/>
    <cellStyle name="Percent 6" xfId="39"/>
    <cellStyle name="Percent 7" xfId="40"/>
    <cellStyle name="Style 1" xfId="35"/>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AVAIKULAMA/DISPENSARY%20AT%20NAVAIKULAM%20%20(PH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Int Plum"/>
      <sheetName val="RA"/>
      <sheetName val="Ext Plum"/>
      <sheetName val="qua."/>
    </sheetNames>
    <sheetDataSet>
      <sheetData sheetId="0"/>
      <sheetData sheetId="1">
        <row r="212">
          <cell r="G212">
            <v>709940.95000000007</v>
          </cell>
        </row>
      </sheetData>
      <sheetData sheetId="2" refreshError="1"/>
      <sheetData sheetId="3">
        <row r="104">
          <cell r="G104">
            <v>561264.10000000009</v>
          </cell>
        </row>
      </sheetData>
      <sheetData sheetId="4">
        <row r="4">
          <cell r="D4">
            <v>12</v>
          </cell>
        </row>
        <row r="6">
          <cell r="D6">
            <v>14</v>
          </cell>
        </row>
        <row r="7">
          <cell r="D7">
            <v>4</v>
          </cell>
        </row>
        <row r="8">
          <cell r="D8">
            <v>2</v>
          </cell>
        </row>
        <row r="12">
          <cell r="D12">
            <v>14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0000"/>
  </sheetPr>
  <dimension ref="A1:H210"/>
  <sheetViews>
    <sheetView tabSelected="1" view="pageBreakPreview" topLeftCell="A205" zoomScale="85" zoomScaleSheetLayoutView="85" workbookViewId="0">
      <selection activeCell="C212" sqref="C212"/>
    </sheetView>
  </sheetViews>
  <sheetFormatPr defaultRowHeight="18.75"/>
  <cols>
    <col min="1" max="1" width="7.85546875" style="48" customWidth="1"/>
    <col min="2" max="2" width="74.28515625" style="57" customWidth="1"/>
    <col min="3" max="3" width="11.85546875" style="58" customWidth="1"/>
    <col min="4" max="4" width="10.140625" style="46" customWidth="1"/>
    <col min="5" max="5" width="19.42578125" style="47" customWidth="1"/>
    <col min="6" max="6" width="19.28515625" style="47" customWidth="1"/>
    <col min="7" max="7" width="9.42578125" style="45" bestFit="1" customWidth="1"/>
    <col min="8" max="9" width="9.140625" style="45"/>
    <col min="10" max="10" width="13.28515625" style="45" bestFit="1" customWidth="1"/>
    <col min="11" max="16384" width="9.140625" style="45"/>
  </cols>
  <sheetData>
    <row r="1" spans="1:6" ht="48" customHeight="1">
      <c r="A1" s="125" t="s">
        <v>259</v>
      </c>
      <c r="B1" s="125"/>
      <c r="C1" s="125"/>
      <c r="D1" s="125"/>
      <c r="E1" s="125"/>
      <c r="F1" s="125"/>
    </row>
    <row r="2" spans="1:6">
      <c r="A2" s="60"/>
      <c r="B2" s="60"/>
      <c r="C2" s="60"/>
      <c r="D2" s="60"/>
      <c r="E2" s="60"/>
      <c r="F2" s="60"/>
    </row>
    <row r="3" spans="1:6" s="46" customFormat="1" ht="37.5">
      <c r="A3" s="61" t="s">
        <v>263</v>
      </c>
      <c r="B3" s="61" t="s">
        <v>128</v>
      </c>
      <c r="C3" s="61" t="s">
        <v>129</v>
      </c>
      <c r="D3" s="61" t="s">
        <v>17</v>
      </c>
      <c r="E3" s="62" t="s">
        <v>264</v>
      </c>
      <c r="F3" s="62" t="s">
        <v>266</v>
      </c>
    </row>
    <row r="4" spans="1:6">
      <c r="A4" s="63"/>
      <c r="B4" s="64"/>
      <c r="C4" s="65"/>
      <c r="D4" s="66"/>
      <c r="E4" s="67"/>
      <c r="F4" s="67"/>
    </row>
    <row r="5" spans="1:6">
      <c r="A5" s="68"/>
      <c r="B5" s="69" t="s">
        <v>265</v>
      </c>
      <c r="C5" s="70"/>
      <c r="D5" s="69"/>
      <c r="E5" s="69"/>
      <c r="F5" s="69"/>
    </row>
    <row r="6" spans="1:6" ht="150">
      <c r="A6" s="71">
        <v>1</v>
      </c>
      <c r="B6" s="72" t="s">
        <v>130</v>
      </c>
      <c r="C6" s="66"/>
      <c r="D6" s="66"/>
      <c r="E6" s="73"/>
      <c r="F6" s="73"/>
    </row>
    <row r="7" spans="1:6" s="59" customFormat="1" ht="39.75" customHeight="1">
      <c r="A7" s="74"/>
      <c r="B7" s="75" t="s">
        <v>131</v>
      </c>
      <c r="C7" s="66">
        <f>[1]qua.!D4</f>
        <v>12</v>
      </c>
      <c r="D7" s="66" t="s">
        <v>27</v>
      </c>
      <c r="E7" s="73">
        <v>4220.8</v>
      </c>
      <c r="F7" s="73">
        <f>C7*E7</f>
        <v>50649.600000000006</v>
      </c>
    </row>
    <row r="8" spans="1:6">
      <c r="A8" s="71"/>
      <c r="B8" s="72"/>
      <c r="C8" s="66"/>
      <c r="D8" s="66"/>
      <c r="E8" s="73"/>
      <c r="F8" s="73"/>
    </row>
    <row r="9" spans="1:6" ht="83.25" customHeight="1">
      <c r="A9" s="71">
        <f>A6+1</f>
        <v>2</v>
      </c>
      <c r="B9" s="72" t="s">
        <v>132</v>
      </c>
      <c r="C9" s="66"/>
      <c r="D9" s="66"/>
      <c r="E9" s="73"/>
      <c r="F9" s="73"/>
    </row>
    <row r="10" spans="1:6" ht="48" customHeight="1">
      <c r="A10" s="71"/>
      <c r="B10" s="72" t="s">
        <v>133</v>
      </c>
      <c r="C10" s="66">
        <f>[1]qua.!D6</f>
        <v>14</v>
      </c>
      <c r="D10" s="66" t="s">
        <v>27</v>
      </c>
      <c r="E10" s="73">
        <v>1460.5</v>
      </c>
      <c r="F10" s="73">
        <f>C10*E10</f>
        <v>20447</v>
      </c>
    </row>
    <row r="11" spans="1:6">
      <c r="A11" s="71"/>
      <c r="B11" s="72"/>
      <c r="C11" s="66"/>
      <c r="D11" s="66"/>
      <c r="E11" s="73"/>
      <c r="F11" s="73"/>
    </row>
    <row r="12" spans="1:6" ht="105.75" customHeight="1">
      <c r="A12" s="71">
        <f>A9+1</f>
        <v>3</v>
      </c>
      <c r="B12" s="72" t="s">
        <v>134</v>
      </c>
      <c r="C12" s="76"/>
      <c r="D12" s="74"/>
      <c r="E12" s="73"/>
      <c r="F12" s="73"/>
    </row>
    <row r="13" spans="1:6" ht="37.5" customHeight="1">
      <c r="A13" s="71"/>
      <c r="B13" s="72" t="s">
        <v>135</v>
      </c>
      <c r="C13" s="76">
        <f>[1]qua.!D7</f>
        <v>4</v>
      </c>
      <c r="D13" s="66" t="s">
        <v>27</v>
      </c>
      <c r="E13" s="73">
        <v>2844.4</v>
      </c>
      <c r="F13" s="73">
        <f>E13*C13</f>
        <v>11377.6</v>
      </c>
    </row>
    <row r="14" spans="1:6">
      <c r="A14" s="71"/>
      <c r="B14" s="72"/>
      <c r="C14" s="66"/>
      <c r="D14" s="66"/>
      <c r="E14" s="73"/>
      <c r="F14" s="73"/>
    </row>
    <row r="15" spans="1:6" ht="87.75" customHeight="1">
      <c r="A15" s="71">
        <f>A12+1</f>
        <v>4</v>
      </c>
      <c r="B15" s="72" t="s">
        <v>136</v>
      </c>
      <c r="C15" s="66"/>
      <c r="D15" s="66"/>
      <c r="E15" s="73"/>
      <c r="F15" s="73"/>
    </row>
    <row r="16" spans="1:6" ht="36.75" customHeight="1">
      <c r="A16" s="71"/>
      <c r="B16" s="72" t="s">
        <v>137</v>
      </c>
      <c r="C16" s="66"/>
      <c r="D16" s="66"/>
      <c r="E16" s="73"/>
      <c r="F16" s="73"/>
    </row>
    <row r="17" spans="1:6" ht="38.25" customHeight="1">
      <c r="A17" s="71"/>
      <c r="B17" s="72" t="s">
        <v>138</v>
      </c>
      <c r="C17" s="66">
        <f>[1]qua.!D8</f>
        <v>2</v>
      </c>
      <c r="D17" s="66" t="s">
        <v>27</v>
      </c>
      <c r="E17" s="73">
        <v>5640.1</v>
      </c>
      <c r="F17" s="73">
        <f>C17*E17</f>
        <v>11280.2</v>
      </c>
    </row>
    <row r="18" spans="1:6">
      <c r="A18" s="71"/>
      <c r="B18" s="77"/>
      <c r="C18" s="66"/>
      <c r="D18" s="66"/>
      <c r="E18" s="73"/>
      <c r="F18" s="73"/>
    </row>
    <row r="19" spans="1:6" ht="37.5" customHeight="1">
      <c r="A19" s="71">
        <f>A15+1</f>
        <v>5</v>
      </c>
      <c r="B19" s="72" t="s">
        <v>139</v>
      </c>
      <c r="C19" s="66"/>
      <c r="D19" s="66"/>
      <c r="E19" s="73"/>
      <c r="F19" s="73"/>
    </row>
    <row r="20" spans="1:6" ht="36.75" customHeight="1">
      <c r="A20" s="71"/>
      <c r="B20" s="72" t="s">
        <v>140</v>
      </c>
      <c r="C20" s="66"/>
      <c r="D20" s="66"/>
      <c r="E20" s="73"/>
      <c r="F20" s="73"/>
    </row>
    <row r="21" spans="1:6" ht="29.25" customHeight="1">
      <c r="A21" s="71"/>
      <c r="B21" s="72" t="s">
        <v>141</v>
      </c>
      <c r="C21" s="66">
        <v>6</v>
      </c>
      <c r="D21" s="66" t="s">
        <v>27</v>
      </c>
      <c r="E21" s="73">
        <v>59.5</v>
      </c>
      <c r="F21" s="73">
        <f>C21*E21</f>
        <v>357</v>
      </c>
    </row>
    <row r="22" spans="1:6">
      <c r="A22" s="71"/>
      <c r="B22" s="72"/>
      <c r="C22" s="66"/>
      <c r="D22" s="66"/>
      <c r="E22" s="73"/>
      <c r="F22" s="73"/>
    </row>
    <row r="23" spans="1:6" ht="72.75" customHeight="1">
      <c r="A23" s="71">
        <f>A19+1</f>
        <v>6</v>
      </c>
      <c r="B23" s="72" t="s">
        <v>142</v>
      </c>
      <c r="C23" s="78"/>
      <c r="D23" s="78"/>
      <c r="E23" s="73"/>
      <c r="F23" s="73"/>
    </row>
    <row r="24" spans="1:6" ht="39.75" customHeight="1">
      <c r="A24" s="71"/>
      <c r="B24" s="72" t="s">
        <v>143</v>
      </c>
      <c r="C24" s="66">
        <f>[1]qua.!D12</f>
        <v>14</v>
      </c>
      <c r="D24" s="66" t="s">
        <v>27</v>
      </c>
      <c r="E24" s="73">
        <v>598.29999999999995</v>
      </c>
      <c r="F24" s="73">
        <f>C24*E24</f>
        <v>8376.1999999999989</v>
      </c>
    </row>
    <row r="25" spans="1:6">
      <c r="A25" s="71"/>
      <c r="B25" s="72"/>
      <c r="C25" s="66"/>
      <c r="D25" s="66"/>
      <c r="E25" s="73"/>
      <c r="F25" s="73"/>
    </row>
    <row r="26" spans="1:6" ht="37.5" customHeight="1">
      <c r="A26" s="71">
        <f>A23+1</f>
        <v>7</v>
      </c>
      <c r="B26" s="72" t="s">
        <v>144</v>
      </c>
      <c r="C26" s="66"/>
      <c r="D26" s="66"/>
      <c r="E26" s="73"/>
      <c r="F26" s="73"/>
    </row>
    <row r="27" spans="1:6" ht="77.25" customHeight="1">
      <c r="A27" s="71"/>
      <c r="B27" s="72" t="s">
        <v>145</v>
      </c>
      <c r="C27" s="66">
        <f>C24</f>
        <v>14</v>
      </c>
      <c r="D27" s="66" t="s">
        <v>27</v>
      </c>
      <c r="E27" s="73">
        <v>403.3</v>
      </c>
      <c r="F27" s="73">
        <f>C27*E27</f>
        <v>5646.2</v>
      </c>
    </row>
    <row r="28" spans="1:6" ht="86.25" customHeight="1">
      <c r="A28" s="63"/>
      <c r="B28" s="72" t="s">
        <v>146</v>
      </c>
      <c r="C28" s="79">
        <v>6</v>
      </c>
      <c r="D28" s="74" t="s">
        <v>27</v>
      </c>
      <c r="E28" s="73">
        <v>435.3</v>
      </c>
      <c r="F28" s="73">
        <f>E28*C28</f>
        <v>2611.8000000000002</v>
      </c>
    </row>
    <row r="29" spans="1:6">
      <c r="A29" s="71"/>
      <c r="B29" s="72"/>
      <c r="C29" s="66"/>
      <c r="D29" s="66"/>
      <c r="E29" s="73"/>
      <c r="F29" s="73"/>
    </row>
    <row r="30" spans="1:6" ht="94.5" customHeight="1">
      <c r="A30" s="71">
        <f>A26+1</f>
        <v>8</v>
      </c>
      <c r="B30" s="72" t="s">
        <v>147</v>
      </c>
      <c r="C30" s="66">
        <f>C24</f>
        <v>14</v>
      </c>
      <c r="D30" s="66" t="s">
        <v>27</v>
      </c>
      <c r="E30" s="73">
        <v>180.1</v>
      </c>
      <c r="F30" s="73">
        <f>C30*E30</f>
        <v>2521.4</v>
      </c>
    </row>
    <row r="31" spans="1:6">
      <c r="A31" s="71"/>
      <c r="B31" s="72"/>
      <c r="C31" s="66"/>
      <c r="D31" s="66"/>
      <c r="E31" s="73"/>
      <c r="F31" s="73"/>
    </row>
    <row r="32" spans="1:6" ht="79.5" customHeight="1">
      <c r="A32" s="71">
        <f>A30+1</f>
        <v>9</v>
      </c>
      <c r="B32" s="72" t="s">
        <v>148</v>
      </c>
      <c r="C32" s="66">
        <f>C24</f>
        <v>14</v>
      </c>
      <c r="D32" s="66" t="s">
        <v>27</v>
      </c>
      <c r="E32" s="73">
        <v>169.85</v>
      </c>
      <c r="F32" s="73">
        <f>C32*E32</f>
        <v>2377.9</v>
      </c>
    </row>
    <row r="33" spans="1:6">
      <c r="A33" s="71"/>
      <c r="B33" s="72"/>
      <c r="C33" s="66"/>
      <c r="D33" s="66"/>
      <c r="E33" s="73"/>
      <c r="F33" s="73"/>
    </row>
    <row r="34" spans="1:6" ht="62.25" customHeight="1">
      <c r="A34" s="71">
        <f>A32+1</f>
        <v>10</v>
      </c>
      <c r="B34" s="72" t="s">
        <v>149</v>
      </c>
      <c r="C34" s="66"/>
      <c r="D34" s="66"/>
      <c r="E34" s="73"/>
      <c r="F34" s="73"/>
    </row>
    <row r="35" spans="1:6" ht="32.25" customHeight="1">
      <c r="A35" s="71"/>
      <c r="B35" s="72" t="s">
        <v>150</v>
      </c>
      <c r="C35" s="66">
        <v>3</v>
      </c>
      <c r="D35" s="66" t="s">
        <v>27</v>
      </c>
      <c r="E35" s="73">
        <v>430.6</v>
      </c>
      <c r="F35" s="73">
        <f>C35*E35</f>
        <v>1291.8000000000002</v>
      </c>
    </row>
    <row r="36" spans="1:6">
      <c r="A36" s="71"/>
      <c r="B36" s="72"/>
      <c r="C36" s="66"/>
      <c r="D36" s="66"/>
      <c r="E36" s="73"/>
      <c r="F36" s="73"/>
    </row>
    <row r="37" spans="1:6" ht="57.75" customHeight="1">
      <c r="A37" s="71">
        <f>A34+1</f>
        <v>11</v>
      </c>
      <c r="B37" s="72" t="s">
        <v>151</v>
      </c>
      <c r="C37" s="66"/>
      <c r="D37" s="66"/>
      <c r="E37" s="73"/>
      <c r="F37" s="73"/>
    </row>
    <row r="38" spans="1:6" ht="30.75" customHeight="1">
      <c r="A38" s="71"/>
      <c r="B38" s="72" t="s">
        <v>150</v>
      </c>
      <c r="C38" s="66">
        <v>4</v>
      </c>
      <c r="D38" s="66" t="s">
        <v>27</v>
      </c>
      <c r="E38" s="73">
        <v>449.35</v>
      </c>
      <c r="F38" s="73">
        <f>C38*E38</f>
        <v>1797.4</v>
      </c>
    </row>
    <row r="39" spans="1:6" s="49" customFormat="1">
      <c r="A39" s="80"/>
      <c r="B39" s="81"/>
      <c r="C39" s="78"/>
      <c r="D39" s="78"/>
      <c r="E39" s="73"/>
      <c r="F39" s="73"/>
    </row>
    <row r="40" spans="1:6" s="50" customFormat="1">
      <c r="A40" s="82"/>
      <c r="B40" s="83" t="s">
        <v>267</v>
      </c>
      <c r="C40" s="84"/>
      <c r="D40" s="83"/>
      <c r="E40" s="73"/>
      <c r="F40" s="73"/>
    </row>
    <row r="41" spans="1:6" s="50" customFormat="1" ht="70.5" customHeight="1">
      <c r="A41" s="85">
        <f>A37+1</f>
        <v>12</v>
      </c>
      <c r="B41" s="86" t="s">
        <v>152</v>
      </c>
      <c r="C41" s="87"/>
      <c r="D41" s="87"/>
      <c r="E41" s="73"/>
      <c r="F41" s="73"/>
    </row>
    <row r="42" spans="1:6" s="50" customFormat="1" ht="37.5">
      <c r="A42" s="85"/>
      <c r="B42" s="86" t="s">
        <v>153</v>
      </c>
      <c r="C42" s="87">
        <v>12</v>
      </c>
      <c r="D42" s="88" t="s">
        <v>27</v>
      </c>
      <c r="E42" s="73">
        <v>801.7</v>
      </c>
      <c r="F42" s="73">
        <f>C42*E42</f>
        <v>9620.4000000000015</v>
      </c>
    </row>
    <row r="43" spans="1:6" s="53" customFormat="1">
      <c r="A43" s="89"/>
      <c r="B43" s="90"/>
      <c r="C43" s="91"/>
      <c r="D43" s="92"/>
      <c r="E43" s="73"/>
      <c r="F43" s="73"/>
    </row>
    <row r="44" spans="1:6" s="50" customFormat="1" ht="28.5" customHeight="1">
      <c r="A44" s="85">
        <f>A41+1</f>
        <v>13</v>
      </c>
      <c r="B44" s="93" t="s">
        <v>154</v>
      </c>
      <c r="C44" s="87"/>
      <c r="D44" s="94"/>
      <c r="E44" s="73"/>
      <c r="F44" s="73"/>
    </row>
    <row r="45" spans="1:6" s="50" customFormat="1" ht="35.25" customHeight="1">
      <c r="A45" s="85"/>
      <c r="B45" s="86" t="s">
        <v>155</v>
      </c>
      <c r="C45" s="87"/>
      <c r="D45" s="88"/>
      <c r="E45" s="73"/>
      <c r="F45" s="73"/>
    </row>
    <row r="46" spans="1:6" s="50" customFormat="1" ht="40.5" customHeight="1">
      <c r="A46" s="85"/>
      <c r="B46" s="86" t="s">
        <v>156</v>
      </c>
      <c r="C46" s="87">
        <v>60</v>
      </c>
      <c r="D46" s="88" t="s">
        <v>30</v>
      </c>
      <c r="E46" s="73">
        <v>857.3</v>
      </c>
      <c r="F46" s="73">
        <f>C46*E46</f>
        <v>51438</v>
      </c>
    </row>
    <row r="47" spans="1:6" s="53" customFormat="1">
      <c r="A47" s="89"/>
      <c r="B47" s="90"/>
      <c r="C47" s="91"/>
      <c r="D47" s="92"/>
      <c r="E47" s="73"/>
      <c r="F47" s="73"/>
    </row>
    <row r="48" spans="1:6" s="50" customFormat="1" ht="42" customHeight="1">
      <c r="A48" s="85">
        <f>A44+1</f>
        <v>14</v>
      </c>
      <c r="B48" s="86" t="s">
        <v>157</v>
      </c>
      <c r="C48" s="87"/>
      <c r="D48" s="88"/>
      <c r="E48" s="73"/>
      <c r="F48" s="73"/>
    </row>
    <row r="49" spans="1:6" s="50" customFormat="1" ht="32.25" customHeight="1">
      <c r="A49" s="85"/>
      <c r="B49" s="86" t="s">
        <v>158</v>
      </c>
      <c r="C49" s="87"/>
      <c r="D49" s="88"/>
      <c r="E49" s="73"/>
      <c r="F49" s="73"/>
    </row>
    <row r="50" spans="1:6" s="50" customFormat="1">
      <c r="A50" s="85"/>
      <c r="B50" s="86" t="s">
        <v>159</v>
      </c>
      <c r="C50" s="87">
        <v>6</v>
      </c>
      <c r="D50" s="88" t="s">
        <v>27</v>
      </c>
      <c r="E50" s="73">
        <v>244.1</v>
      </c>
      <c r="F50" s="73">
        <f>C50*E50</f>
        <v>1464.6</v>
      </c>
    </row>
    <row r="51" spans="1:6" s="53" customFormat="1">
      <c r="A51" s="89"/>
      <c r="B51" s="90"/>
      <c r="C51" s="91"/>
      <c r="D51" s="92"/>
      <c r="E51" s="73"/>
      <c r="F51" s="73"/>
    </row>
    <row r="52" spans="1:6" s="50" customFormat="1" ht="55.5" customHeight="1">
      <c r="A52" s="85">
        <f>A48+1</f>
        <v>15</v>
      </c>
      <c r="B52" s="86" t="s">
        <v>160</v>
      </c>
      <c r="C52" s="87"/>
      <c r="D52" s="88"/>
      <c r="E52" s="73"/>
      <c r="F52" s="73"/>
    </row>
    <row r="53" spans="1:6" s="50" customFormat="1" ht="33" customHeight="1">
      <c r="A53" s="85"/>
      <c r="B53" s="86" t="s">
        <v>161</v>
      </c>
      <c r="C53" s="87"/>
      <c r="D53" s="88"/>
      <c r="E53" s="73"/>
      <c r="F53" s="73"/>
    </row>
    <row r="54" spans="1:6" s="50" customFormat="1">
      <c r="A54" s="85"/>
      <c r="B54" s="86" t="s">
        <v>162</v>
      </c>
      <c r="C54" s="87">
        <v>12</v>
      </c>
      <c r="D54" s="88" t="s">
        <v>27</v>
      </c>
      <c r="E54" s="73">
        <v>579.75</v>
      </c>
      <c r="F54" s="73">
        <f>C54*E54</f>
        <v>6957</v>
      </c>
    </row>
    <row r="55" spans="1:6" s="53" customFormat="1">
      <c r="A55" s="89"/>
      <c r="B55" s="90"/>
      <c r="C55" s="91"/>
      <c r="D55" s="92"/>
      <c r="E55" s="73"/>
      <c r="F55" s="73"/>
    </row>
    <row r="56" spans="1:6" s="50" customFormat="1" ht="70.5" customHeight="1">
      <c r="A56" s="85">
        <f>A52+1</f>
        <v>16</v>
      </c>
      <c r="B56" s="86" t="s">
        <v>160</v>
      </c>
      <c r="C56" s="87"/>
      <c r="D56" s="88"/>
      <c r="E56" s="73"/>
      <c r="F56" s="73"/>
    </row>
    <row r="57" spans="1:6" s="50" customFormat="1" ht="28.5" customHeight="1">
      <c r="A57" s="85"/>
      <c r="B57" s="86" t="s">
        <v>161</v>
      </c>
      <c r="C57" s="87"/>
      <c r="D57" s="88"/>
      <c r="E57" s="73"/>
      <c r="F57" s="73"/>
    </row>
    <row r="58" spans="1:6" s="50" customFormat="1">
      <c r="A58" s="85"/>
      <c r="B58" s="86" t="s">
        <v>163</v>
      </c>
      <c r="C58" s="87">
        <v>14</v>
      </c>
      <c r="D58" s="88" t="s">
        <v>27</v>
      </c>
      <c r="E58" s="73">
        <v>522.85</v>
      </c>
      <c r="F58" s="73">
        <f>C58*E58</f>
        <v>7319.9000000000005</v>
      </c>
    </row>
    <row r="59" spans="1:6" s="53" customFormat="1">
      <c r="A59" s="89"/>
      <c r="B59" s="90"/>
      <c r="C59" s="91"/>
      <c r="D59" s="92"/>
      <c r="E59" s="73"/>
      <c r="F59" s="73"/>
    </row>
    <row r="60" spans="1:6" s="50" customFormat="1" ht="54" customHeight="1">
      <c r="A60" s="85">
        <f>A56+1</f>
        <v>17</v>
      </c>
      <c r="B60" s="86" t="s">
        <v>164</v>
      </c>
      <c r="C60" s="87">
        <v>10</v>
      </c>
      <c r="D60" s="88" t="s">
        <v>27</v>
      </c>
      <c r="E60" s="73">
        <v>342.8</v>
      </c>
      <c r="F60" s="73">
        <f>C60*E60</f>
        <v>3428</v>
      </c>
    </row>
    <row r="61" spans="1:6" s="53" customFormat="1">
      <c r="A61" s="89"/>
      <c r="B61" s="90"/>
      <c r="C61" s="91"/>
      <c r="D61" s="92"/>
      <c r="E61" s="73"/>
      <c r="F61" s="73"/>
    </row>
    <row r="62" spans="1:6" s="50" customFormat="1" ht="57" customHeight="1">
      <c r="A62" s="85">
        <f>A60+1</f>
        <v>18</v>
      </c>
      <c r="B62" s="86" t="s">
        <v>165</v>
      </c>
      <c r="C62" s="87">
        <v>12</v>
      </c>
      <c r="D62" s="88" t="s">
        <v>27</v>
      </c>
      <c r="E62" s="73">
        <v>469.4</v>
      </c>
      <c r="F62" s="73">
        <f>C62*E62</f>
        <v>5632.7999999999993</v>
      </c>
    </row>
    <row r="63" spans="1:6" s="53" customFormat="1">
      <c r="A63" s="89"/>
      <c r="B63" s="90"/>
      <c r="C63" s="91"/>
      <c r="D63" s="92"/>
      <c r="E63" s="73"/>
      <c r="F63" s="73"/>
    </row>
    <row r="64" spans="1:6" s="50" customFormat="1" ht="47.25" customHeight="1">
      <c r="A64" s="85">
        <f>A62+1</f>
        <v>19</v>
      </c>
      <c r="B64" s="86" t="s">
        <v>166</v>
      </c>
      <c r="C64" s="87"/>
      <c r="D64" s="88"/>
      <c r="E64" s="73"/>
      <c r="F64" s="73"/>
    </row>
    <row r="65" spans="1:6" s="50" customFormat="1" ht="27.75" customHeight="1">
      <c r="A65" s="85"/>
      <c r="B65" s="86" t="s">
        <v>161</v>
      </c>
      <c r="C65" s="87"/>
      <c r="D65" s="88"/>
      <c r="E65" s="73"/>
      <c r="F65" s="73"/>
    </row>
    <row r="66" spans="1:6" s="50" customFormat="1">
      <c r="A66" s="85"/>
      <c r="B66" s="86" t="s">
        <v>167</v>
      </c>
      <c r="C66" s="87">
        <v>10</v>
      </c>
      <c r="D66" s="88" t="s">
        <v>27</v>
      </c>
      <c r="E66" s="73">
        <v>353.25</v>
      </c>
      <c r="F66" s="73">
        <f>C66*E66</f>
        <v>3532.5</v>
      </c>
    </row>
    <row r="67" spans="1:6" s="53" customFormat="1">
      <c r="A67" s="89"/>
      <c r="B67" s="90"/>
      <c r="C67" s="91"/>
      <c r="D67" s="92"/>
      <c r="E67" s="73"/>
      <c r="F67" s="73"/>
    </row>
    <row r="68" spans="1:6" s="50" customFormat="1" ht="30" customHeight="1">
      <c r="A68" s="85">
        <f>A64+1</f>
        <v>20</v>
      </c>
      <c r="B68" s="86" t="s">
        <v>168</v>
      </c>
      <c r="C68" s="87"/>
      <c r="D68" s="88"/>
      <c r="E68" s="73"/>
      <c r="F68" s="73"/>
    </row>
    <row r="69" spans="1:6" s="50" customFormat="1" ht="24.75" customHeight="1">
      <c r="A69" s="85"/>
      <c r="B69" s="86" t="s">
        <v>169</v>
      </c>
      <c r="C69" s="87"/>
      <c r="D69" s="88"/>
      <c r="E69" s="73"/>
      <c r="F69" s="73"/>
    </row>
    <row r="70" spans="1:6" s="50" customFormat="1">
      <c r="A70" s="85"/>
      <c r="B70" s="86" t="s">
        <v>167</v>
      </c>
      <c r="C70" s="87">
        <v>7</v>
      </c>
      <c r="D70" s="88" t="s">
        <v>27</v>
      </c>
      <c r="E70" s="73">
        <v>238.25</v>
      </c>
      <c r="F70" s="73">
        <f>C70*E70</f>
        <v>1667.75</v>
      </c>
    </row>
    <row r="71" spans="1:6" s="53" customFormat="1">
      <c r="A71" s="89"/>
      <c r="B71" s="90"/>
      <c r="C71" s="91"/>
      <c r="D71" s="92"/>
      <c r="E71" s="73"/>
      <c r="F71" s="73"/>
    </row>
    <row r="72" spans="1:6" s="50" customFormat="1" ht="102" customHeight="1">
      <c r="A72" s="85">
        <f>A68+1</f>
        <v>21</v>
      </c>
      <c r="B72" s="86" t="s">
        <v>170</v>
      </c>
      <c r="C72" s="87"/>
      <c r="D72" s="88"/>
      <c r="E72" s="73"/>
      <c r="F72" s="73"/>
    </row>
    <row r="73" spans="1:6" s="50" customFormat="1">
      <c r="A73" s="85"/>
      <c r="B73" s="86" t="s">
        <v>171</v>
      </c>
      <c r="C73" s="87">
        <v>7</v>
      </c>
      <c r="D73" s="88" t="s">
        <v>27</v>
      </c>
      <c r="E73" s="73">
        <v>112.5</v>
      </c>
      <c r="F73" s="73">
        <f>C73*E73</f>
        <v>787.5</v>
      </c>
    </row>
    <row r="74" spans="1:6" s="53" customFormat="1">
      <c r="A74" s="89"/>
      <c r="B74" s="90"/>
      <c r="C74" s="91"/>
      <c r="D74" s="92"/>
      <c r="E74" s="73"/>
      <c r="F74" s="73"/>
    </row>
    <row r="75" spans="1:6" s="50" customFormat="1" ht="56.25">
      <c r="A75" s="85">
        <f>A72+1</f>
        <v>22</v>
      </c>
      <c r="B75" s="95" t="s">
        <v>172</v>
      </c>
      <c r="C75" s="87"/>
      <c r="D75" s="88"/>
      <c r="E75" s="73"/>
      <c r="F75" s="73"/>
    </row>
    <row r="76" spans="1:6" s="50" customFormat="1" ht="37.5">
      <c r="A76" s="85"/>
      <c r="B76" s="95" t="s">
        <v>173</v>
      </c>
      <c r="C76" s="87"/>
      <c r="D76" s="88"/>
      <c r="E76" s="73"/>
      <c r="F76" s="73"/>
    </row>
    <row r="77" spans="1:6" s="50" customFormat="1">
      <c r="A77" s="85"/>
      <c r="B77" s="95" t="s">
        <v>174</v>
      </c>
      <c r="C77" s="87">
        <v>27</v>
      </c>
      <c r="D77" s="88" t="s">
        <v>30</v>
      </c>
      <c r="E77" s="73">
        <v>496.9</v>
      </c>
      <c r="F77" s="73">
        <f>C77*E77</f>
        <v>13416.3</v>
      </c>
    </row>
    <row r="78" spans="1:6" s="53" customFormat="1">
      <c r="A78" s="89"/>
      <c r="B78" s="90"/>
      <c r="C78" s="91"/>
      <c r="D78" s="92"/>
      <c r="E78" s="73"/>
      <c r="F78" s="73"/>
    </row>
    <row r="79" spans="1:6" s="50" customFormat="1" ht="75" customHeight="1">
      <c r="A79" s="85">
        <f>A75+1</f>
        <v>23</v>
      </c>
      <c r="B79" s="95" t="s">
        <v>175</v>
      </c>
      <c r="C79" s="87"/>
      <c r="D79" s="88"/>
      <c r="E79" s="73"/>
      <c r="F79" s="73"/>
    </row>
    <row r="80" spans="1:6" s="50" customFormat="1" ht="32.25" customHeight="1">
      <c r="A80" s="85"/>
      <c r="B80" s="95" t="s">
        <v>176</v>
      </c>
      <c r="C80" s="87">
        <v>11</v>
      </c>
      <c r="D80" s="88" t="s">
        <v>30</v>
      </c>
      <c r="E80" s="73">
        <v>364.1</v>
      </c>
      <c r="F80" s="73">
        <f>C80*E80</f>
        <v>4005.1000000000004</v>
      </c>
    </row>
    <row r="81" spans="1:6" s="50" customFormat="1" ht="32.25" customHeight="1">
      <c r="A81" s="85"/>
      <c r="B81" s="95" t="s">
        <v>177</v>
      </c>
      <c r="C81" s="87">
        <v>13</v>
      </c>
      <c r="D81" s="88" t="s">
        <v>30</v>
      </c>
      <c r="E81" s="73">
        <v>453.65</v>
      </c>
      <c r="F81" s="73">
        <f>C81*E81</f>
        <v>5897.45</v>
      </c>
    </row>
    <row r="82" spans="1:6" s="53" customFormat="1">
      <c r="A82" s="89"/>
      <c r="B82" s="90"/>
      <c r="C82" s="91"/>
      <c r="D82" s="92"/>
      <c r="E82" s="73"/>
      <c r="F82" s="73"/>
    </row>
    <row r="83" spans="1:6" s="50" customFormat="1" ht="51.75" customHeight="1">
      <c r="A83" s="85">
        <f>A79+1</f>
        <v>24</v>
      </c>
      <c r="B83" s="95" t="s">
        <v>178</v>
      </c>
      <c r="C83" s="87"/>
      <c r="D83" s="88"/>
      <c r="E83" s="73"/>
      <c r="F83" s="73"/>
    </row>
    <row r="84" spans="1:6" s="50" customFormat="1" ht="33.75" customHeight="1">
      <c r="A84" s="85"/>
      <c r="B84" s="95" t="s">
        <v>176</v>
      </c>
      <c r="C84" s="87">
        <v>10</v>
      </c>
      <c r="D84" s="88" t="s">
        <v>30</v>
      </c>
      <c r="E84" s="73">
        <v>8.9</v>
      </c>
      <c r="F84" s="73">
        <f>C84*E84</f>
        <v>89</v>
      </c>
    </row>
    <row r="85" spans="1:6" s="50" customFormat="1" ht="33.75" customHeight="1">
      <c r="A85" s="85"/>
      <c r="B85" s="95" t="s">
        <v>177</v>
      </c>
      <c r="C85" s="87">
        <v>12</v>
      </c>
      <c r="D85" s="88" t="s">
        <v>30</v>
      </c>
      <c r="E85" s="73">
        <v>10.55</v>
      </c>
      <c r="F85" s="73">
        <f>C85*E85</f>
        <v>126.60000000000001</v>
      </c>
    </row>
    <row r="86" spans="1:6" s="53" customFormat="1">
      <c r="A86" s="89"/>
      <c r="B86" s="96"/>
      <c r="C86" s="91"/>
      <c r="D86" s="92"/>
      <c r="E86" s="73"/>
      <c r="F86" s="73"/>
    </row>
    <row r="87" spans="1:6" s="50" customFormat="1" ht="77.25" customHeight="1">
      <c r="A87" s="85">
        <f>A83+1</f>
        <v>25</v>
      </c>
      <c r="B87" s="95" t="s">
        <v>179</v>
      </c>
      <c r="C87" s="87"/>
      <c r="D87" s="88"/>
      <c r="E87" s="73"/>
      <c r="F87" s="73"/>
    </row>
    <row r="88" spans="1:6" s="50" customFormat="1" ht="30.75" customHeight="1">
      <c r="A88" s="85"/>
      <c r="B88" s="86" t="s">
        <v>156</v>
      </c>
      <c r="C88" s="97">
        <v>20</v>
      </c>
      <c r="D88" s="88" t="s">
        <v>30</v>
      </c>
      <c r="E88" s="73">
        <v>28.75</v>
      </c>
      <c r="F88" s="73">
        <f>C88*E88</f>
        <v>575</v>
      </c>
    </row>
    <row r="89" spans="1:6" s="53" customFormat="1">
      <c r="A89" s="89"/>
      <c r="B89" s="90"/>
      <c r="C89" s="91"/>
      <c r="D89" s="91"/>
      <c r="E89" s="73"/>
      <c r="F89" s="73"/>
    </row>
    <row r="90" spans="1:6" s="50" customFormat="1" ht="27.75" customHeight="1">
      <c r="A90" s="85">
        <f>A87+1</f>
        <v>26</v>
      </c>
      <c r="B90" s="95" t="s">
        <v>180</v>
      </c>
      <c r="C90" s="97"/>
      <c r="D90" s="88"/>
      <c r="E90" s="73"/>
      <c r="F90" s="73"/>
    </row>
    <row r="91" spans="1:6" s="50" customFormat="1" ht="30" customHeight="1">
      <c r="A91" s="98"/>
      <c r="B91" s="86" t="s">
        <v>181</v>
      </c>
      <c r="C91" s="97"/>
      <c r="D91" s="88"/>
      <c r="E91" s="73"/>
      <c r="F91" s="73"/>
    </row>
    <row r="92" spans="1:6" s="50" customFormat="1">
      <c r="A92" s="98"/>
      <c r="B92" s="86" t="s">
        <v>182</v>
      </c>
      <c r="C92" s="97">
        <v>15</v>
      </c>
      <c r="D92" s="88" t="s">
        <v>27</v>
      </c>
      <c r="E92" s="73">
        <v>43.2</v>
      </c>
      <c r="F92" s="73">
        <f>C92*E92</f>
        <v>648</v>
      </c>
    </row>
    <row r="93" spans="1:6" s="50" customFormat="1">
      <c r="A93" s="98"/>
      <c r="B93" s="86"/>
      <c r="C93" s="97"/>
      <c r="D93" s="88"/>
      <c r="E93" s="73"/>
      <c r="F93" s="73"/>
    </row>
    <row r="94" spans="1:6" s="50" customFormat="1">
      <c r="A94" s="82"/>
      <c r="B94" s="83" t="s">
        <v>268</v>
      </c>
      <c r="C94" s="84"/>
      <c r="D94" s="83"/>
      <c r="E94" s="73"/>
      <c r="F94" s="73"/>
    </row>
    <row r="95" spans="1:6" s="50" customFormat="1" ht="99.75" customHeight="1">
      <c r="A95" s="85">
        <f>A90+1</f>
        <v>27</v>
      </c>
      <c r="B95" s="95" t="s">
        <v>183</v>
      </c>
      <c r="C95" s="99"/>
      <c r="D95" s="99"/>
      <c r="E95" s="73"/>
      <c r="F95" s="73"/>
    </row>
    <row r="96" spans="1:6" s="50" customFormat="1">
      <c r="A96" s="85"/>
      <c r="B96" s="95" t="s">
        <v>184</v>
      </c>
      <c r="C96" s="99"/>
      <c r="D96" s="100"/>
      <c r="E96" s="73"/>
      <c r="F96" s="73"/>
    </row>
    <row r="97" spans="1:8" s="50" customFormat="1" ht="24.95" customHeight="1">
      <c r="A97" s="101" t="s">
        <v>20</v>
      </c>
      <c r="B97" s="95" t="s">
        <v>185</v>
      </c>
      <c r="C97" s="102">
        <v>10</v>
      </c>
      <c r="D97" s="88" t="s">
        <v>30</v>
      </c>
      <c r="E97" s="73">
        <v>133.94999999999999</v>
      </c>
      <c r="F97" s="73">
        <f t="shared" ref="F97:F102" si="0">E97*C97</f>
        <v>1339.5</v>
      </c>
    </row>
    <row r="98" spans="1:8" s="50" customFormat="1" ht="24.95" customHeight="1">
      <c r="A98" s="101" t="s">
        <v>22</v>
      </c>
      <c r="B98" s="95" t="s">
        <v>186</v>
      </c>
      <c r="C98" s="102">
        <v>8</v>
      </c>
      <c r="D98" s="88" t="s">
        <v>30</v>
      </c>
      <c r="E98" s="73">
        <v>157.15</v>
      </c>
      <c r="F98" s="73">
        <f t="shared" si="0"/>
        <v>1257.2</v>
      </c>
    </row>
    <row r="99" spans="1:8" s="50" customFormat="1" ht="24.95" customHeight="1">
      <c r="A99" s="101" t="s">
        <v>23</v>
      </c>
      <c r="B99" s="95" t="s">
        <v>187</v>
      </c>
      <c r="C99" s="102">
        <v>22</v>
      </c>
      <c r="D99" s="88" t="s">
        <v>30</v>
      </c>
      <c r="E99" s="73">
        <v>197.9</v>
      </c>
      <c r="F99" s="73">
        <f t="shared" si="0"/>
        <v>4353.8</v>
      </c>
    </row>
    <row r="100" spans="1:8" s="50" customFormat="1" ht="24.95" customHeight="1">
      <c r="A100" s="101" t="s">
        <v>24</v>
      </c>
      <c r="B100" s="95" t="s">
        <v>188</v>
      </c>
      <c r="C100" s="102">
        <v>10</v>
      </c>
      <c r="D100" s="88" t="s">
        <v>30</v>
      </c>
      <c r="E100" s="73">
        <v>252.65</v>
      </c>
      <c r="F100" s="73">
        <f t="shared" si="0"/>
        <v>2526.5</v>
      </c>
    </row>
    <row r="101" spans="1:8" s="50" customFormat="1" ht="24.95" customHeight="1">
      <c r="A101" s="101" t="s">
        <v>25</v>
      </c>
      <c r="B101" s="95" t="s">
        <v>189</v>
      </c>
      <c r="C101" s="102">
        <v>5</v>
      </c>
      <c r="D101" s="88" t="s">
        <v>30</v>
      </c>
      <c r="E101" s="73">
        <v>348.25</v>
      </c>
      <c r="F101" s="73">
        <f t="shared" si="0"/>
        <v>1741.25</v>
      </c>
    </row>
    <row r="102" spans="1:8" s="50" customFormat="1" ht="24.95" customHeight="1">
      <c r="A102" s="101" t="s">
        <v>26</v>
      </c>
      <c r="B102" s="95" t="s">
        <v>190</v>
      </c>
      <c r="C102" s="102">
        <v>10</v>
      </c>
      <c r="D102" s="88" t="s">
        <v>30</v>
      </c>
      <c r="E102" s="73">
        <v>514.35</v>
      </c>
      <c r="F102" s="73">
        <f t="shared" si="0"/>
        <v>5143.5</v>
      </c>
    </row>
    <row r="103" spans="1:8" s="53" customFormat="1">
      <c r="A103" s="89"/>
      <c r="B103" s="103"/>
      <c r="C103" s="91"/>
      <c r="D103" s="92"/>
      <c r="E103" s="73"/>
      <c r="F103" s="73"/>
    </row>
    <row r="104" spans="1:8" s="50" customFormat="1" ht="129" customHeight="1">
      <c r="A104" s="85">
        <f>A95+1</f>
        <v>28</v>
      </c>
      <c r="B104" s="95" t="s">
        <v>191</v>
      </c>
      <c r="C104" s="87"/>
      <c r="D104" s="100"/>
      <c r="E104" s="73"/>
      <c r="F104" s="73"/>
      <c r="H104" s="56"/>
    </row>
    <row r="105" spans="1:8" s="50" customFormat="1" ht="37.5">
      <c r="A105" s="104"/>
      <c r="B105" s="95" t="s">
        <v>192</v>
      </c>
      <c r="C105" s="87"/>
      <c r="D105" s="100"/>
      <c r="E105" s="73"/>
      <c r="F105" s="73"/>
    </row>
    <row r="106" spans="1:8" s="50" customFormat="1" ht="24.95" customHeight="1">
      <c r="A106" s="101" t="s">
        <v>20</v>
      </c>
      <c r="B106" s="95" t="s">
        <v>185</v>
      </c>
      <c r="C106" s="102">
        <v>18</v>
      </c>
      <c r="D106" s="88" t="s">
        <v>30</v>
      </c>
      <c r="E106" s="73">
        <v>218.65</v>
      </c>
      <c r="F106" s="73">
        <f>E106*C106</f>
        <v>3935.7000000000003</v>
      </c>
    </row>
    <row r="107" spans="1:8" s="50" customFormat="1" ht="24.95" customHeight="1">
      <c r="A107" s="101" t="s">
        <v>22</v>
      </c>
      <c r="B107" s="95" t="s">
        <v>186</v>
      </c>
      <c r="C107" s="102">
        <v>15</v>
      </c>
      <c r="D107" s="88" t="s">
        <v>30</v>
      </c>
      <c r="E107" s="73">
        <v>243.05</v>
      </c>
      <c r="F107" s="73">
        <f>E107*C107</f>
        <v>3645.75</v>
      </c>
    </row>
    <row r="108" spans="1:8" s="50" customFormat="1" ht="24.95" customHeight="1">
      <c r="A108" s="101" t="s">
        <v>23</v>
      </c>
      <c r="B108" s="95" t="s">
        <v>187</v>
      </c>
      <c r="C108" s="102">
        <v>6</v>
      </c>
      <c r="D108" s="88" t="s">
        <v>30</v>
      </c>
      <c r="E108" s="73">
        <v>297.95</v>
      </c>
      <c r="F108" s="73">
        <f>E108*C108</f>
        <v>1787.6999999999998</v>
      </c>
    </row>
    <row r="109" spans="1:8" s="50" customFormat="1" ht="24.95" customHeight="1">
      <c r="A109" s="101" t="s">
        <v>24</v>
      </c>
      <c r="B109" s="95" t="s">
        <v>188</v>
      </c>
      <c r="C109" s="102">
        <v>4</v>
      </c>
      <c r="D109" s="88" t="s">
        <v>30</v>
      </c>
      <c r="E109" s="73">
        <v>358.9</v>
      </c>
      <c r="F109" s="73">
        <f>E109*C109</f>
        <v>1435.6</v>
      </c>
    </row>
    <row r="110" spans="1:8" s="53" customFormat="1">
      <c r="A110" s="103"/>
      <c r="B110" s="105"/>
      <c r="C110" s="106"/>
      <c r="D110" s="107"/>
      <c r="E110" s="73"/>
      <c r="F110" s="73"/>
    </row>
    <row r="111" spans="1:8" s="50" customFormat="1" ht="64.5" customHeight="1">
      <c r="A111" s="85">
        <f>A104+1</f>
        <v>29</v>
      </c>
      <c r="B111" s="95" t="s">
        <v>193</v>
      </c>
      <c r="C111" s="102"/>
      <c r="D111" s="88"/>
      <c r="E111" s="73"/>
      <c r="F111" s="73"/>
    </row>
    <row r="112" spans="1:8" s="50" customFormat="1">
      <c r="A112" s="85"/>
      <c r="B112" s="86" t="s">
        <v>194</v>
      </c>
      <c r="C112" s="102"/>
      <c r="D112" s="88"/>
      <c r="E112" s="73"/>
      <c r="F112" s="73"/>
    </row>
    <row r="113" spans="1:6" s="50" customFormat="1" ht="24.95" customHeight="1">
      <c r="A113" s="101" t="s">
        <v>20</v>
      </c>
      <c r="B113" s="86" t="s">
        <v>195</v>
      </c>
      <c r="C113" s="102">
        <v>4</v>
      </c>
      <c r="D113" s="88" t="s">
        <v>30</v>
      </c>
      <c r="E113" s="73">
        <v>161.6</v>
      </c>
      <c r="F113" s="73">
        <f t="shared" ref="F113:F118" si="1">E113*C113</f>
        <v>646.4</v>
      </c>
    </row>
    <row r="114" spans="1:6" s="50" customFormat="1" ht="24.95" customHeight="1">
      <c r="A114" s="101" t="s">
        <v>22</v>
      </c>
      <c r="B114" s="86" t="s">
        <v>196</v>
      </c>
      <c r="C114" s="102">
        <v>4</v>
      </c>
      <c r="D114" s="88" t="s">
        <v>30</v>
      </c>
      <c r="E114" s="73">
        <v>188.05</v>
      </c>
      <c r="F114" s="73">
        <f t="shared" si="1"/>
        <v>752.2</v>
      </c>
    </row>
    <row r="115" spans="1:6" s="50" customFormat="1" ht="24.95" customHeight="1">
      <c r="A115" s="101" t="s">
        <v>23</v>
      </c>
      <c r="B115" s="86" t="s">
        <v>197</v>
      </c>
      <c r="C115" s="102">
        <f>C113</f>
        <v>4</v>
      </c>
      <c r="D115" s="88" t="s">
        <v>30</v>
      </c>
      <c r="E115" s="73">
        <v>243.15</v>
      </c>
      <c r="F115" s="73">
        <f t="shared" si="1"/>
        <v>972.6</v>
      </c>
    </row>
    <row r="116" spans="1:6" s="50" customFormat="1" ht="24.95" customHeight="1">
      <c r="A116" s="101" t="s">
        <v>24</v>
      </c>
      <c r="B116" s="86" t="s">
        <v>198</v>
      </c>
      <c r="C116" s="102">
        <f>C113</f>
        <v>4</v>
      </c>
      <c r="D116" s="88" t="s">
        <v>30</v>
      </c>
      <c r="E116" s="73">
        <v>296.5</v>
      </c>
      <c r="F116" s="73">
        <f t="shared" si="1"/>
        <v>1186</v>
      </c>
    </row>
    <row r="117" spans="1:6" s="50" customFormat="1" ht="24.95" customHeight="1">
      <c r="A117" s="101" t="s">
        <v>25</v>
      </c>
      <c r="B117" s="86" t="s">
        <v>199</v>
      </c>
      <c r="C117" s="102">
        <v>8</v>
      </c>
      <c r="D117" s="88" t="s">
        <v>30</v>
      </c>
      <c r="E117" s="73">
        <v>364.1</v>
      </c>
      <c r="F117" s="73">
        <f t="shared" si="1"/>
        <v>2912.8</v>
      </c>
    </row>
    <row r="118" spans="1:6" s="50" customFormat="1" ht="24.95" customHeight="1">
      <c r="A118" s="101" t="s">
        <v>26</v>
      </c>
      <c r="B118" s="86" t="s">
        <v>200</v>
      </c>
      <c r="C118" s="102">
        <v>8</v>
      </c>
      <c r="D118" s="88" t="s">
        <v>30</v>
      </c>
      <c r="E118" s="73">
        <v>453.65</v>
      </c>
      <c r="F118" s="73">
        <f t="shared" si="1"/>
        <v>3629.2</v>
      </c>
    </row>
    <row r="119" spans="1:6" s="50" customFormat="1">
      <c r="A119" s="85"/>
      <c r="B119" s="86"/>
      <c r="C119" s="102"/>
      <c r="D119" s="88"/>
      <c r="E119" s="73"/>
      <c r="F119" s="73"/>
    </row>
    <row r="120" spans="1:6" s="50" customFormat="1" ht="52.5" customHeight="1">
      <c r="A120" s="85">
        <f>A111+1</f>
        <v>30</v>
      </c>
      <c r="B120" s="86" t="s">
        <v>201</v>
      </c>
      <c r="C120" s="102"/>
      <c r="D120" s="108"/>
      <c r="E120" s="73"/>
      <c r="F120" s="73"/>
    </row>
    <row r="121" spans="1:6" s="50" customFormat="1" ht="24.95" customHeight="1">
      <c r="A121" s="101" t="s">
        <v>20</v>
      </c>
      <c r="B121" s="86" t="s">
        <v>195</v>
      </c>
      <c r="C121" s="102">
        <f>C113</f>
        <v>4</v>
      </c>
      <c r="D121" s="88" t="s">
        <v>30</v>
      </c>
      <c r="E121" s="73">
        <v>4.4000000000000004</v>
      </c>
      <c r="F121" s="73">
        <f t="shared" ref="F121:F126" si="2">E121*C121</f>
        <v>17.600000000000001</v>
      </c>
    </row>
    <row r="122" spans="1:6" s="50" customFormat="1" ht="24.95" customHeight="1">
      <c r="A122" s="101" t="s">
        <v>22</v>
      </c>
      <c r="B122" s="86" t="s">
        <v>196</v>
      </c>
      <c r="C122" s="102">
        <f>C113</f>
        <v>4</v>
      </c>
      <c r="D122" s="88" t="s">
        <v>30</v>
      </c>
      <c r="E122" s="73">
        <v>5.15</v>
      </c>
      <c r="F122" s="73">
        <f t="shared" si="2"/>
        <v>20.6</v>
      </c>
    </row>
    <row r="123" spans="1:6" s="50" customFormat="1" ht="24.95" customHeight="1">
      <c r="A123" s="101" t="s">
        <v>23</v>
      </c>
      <c r="B123" s="86" t="s">
        <v>197</v>
      </c>
      <c r="C123" s="102">
        <f>C113</f>
        <v>4</v>
      </c>
      <c r="D123" s="88" t="s">
        <v>30</v>
      </c>
      <c r="E123" s="73">
        <v>6.6</v>
      </c>
      <c r="F123" s="73">
        <f t="shared" si="2"/>
        <v>26.4</v>
      </c>
    </row>
    <row r="124" spans="1:6" s="50" customFormat="1" ht="24.95" customHeight="1">
      <c r="A124" s="101" t="s">
        <v>24</v>
      </c>
      <c r="B124" s="86" t="s">
        <v>198</v>
      </c>
      <c r="C124" s="102">
        <f>C113</f>
        <v>4</v>
      </c>
      <c r="D124" s="88" t="s">
        <v>30</v>
      </c>
      <c r="E124" s="73">
        <v>7.8</v>
      </c>
      <c r="F124" s="73">
        <f t="shared" si="2"/>
        <v>31.2</v>
      </c>
    </row>
    <row r="125" spans="1:6" s="50" customFormat="1" ht="24.95" customHeight="1">
      <c r="A125" s="101" t="s">
        <v>25</v>
      </c>
      <c r="B125" s="86" t="s">
        <v>199</v>
      </c>
      <c r="C125" s="102">
        <f>C117</f>
        <v>8</v>
      </c>
      <c r="D125" s="88" t="s">
        <v>30</v>
      </c>
      <c r="E125" s="73">
        <v>8.9</v>
      </c>
      <c r="F125" s="73">
        <f t="shared" si="2"/>
        <v>71.2</v>
      </c>
    </row>
    <row r="126" spans="1:6" s="50" customFormat="1" ht="24.95" customHeight="1">
      <c r="A126" s="101" t="s">
        <v>26</v>
      </c>
      <c r="B126" s="86" t="s">
        <v>200</v>
      </c>
      <c r="C126" s="102">
        <f>C118</f>
        <v>8</v>
      </c>
      <c r="D126" s="88" t="s">
        <v>30</v>
      </c>
      <c r="E126" s="73">
        <v>10.55</v>
      </c>
      <c r="F126" s="73">
        <f t="shared" si="2"/>
        <v>84.4</v>
      </c>
    </row>
    <row r="127" spans="1:6" s="53" customFormat="1">
      <c r="A127" s="103"/>
      <c r="B127" s="105"/>
      <c r="C127" s="109"/>
      <c r="D127" s="110"/>
      <c r="E127" s="73"/>
      <c r="F127" s="73"/>
    </row>
    <row r="128" spans="1:6" s="50" customFormat="1" ht="48.75" customHeight="1">
      <c r="A128" s="85">
        <f>A120+1</f>
        <v>31</v>
      </c>
      <c r="B128" s="86" t="s">
        <v>202</v>
      </c>
      <c r="C128" s="102"/>
      <c r="D128" s="88"/>
      <c r="E128" s="73"/>
      <c r="F128" s="73"/>
    </row>
    <row r="129" spans="1:6" s="50" customFormat="1">
      <c r="A129" s="101" t="s">
        <v>20</v>
      </c>
      <c r="B129" s="86" t="s">
        <v>203</v>
      </c>
      <c r="C129" s="102">
        <v>2</v>
      </c>
      <c r="D129" s="88" t="s">
        <v>27</v>
      </c>
      <c r="E129" s="73">
        <v>450.9</v>
      </c>
      <c r="F129" s="73">
        <f>E129*C129</f>
        <v>901.8</v>
      </c>
    </row>
    <row r="130" spans="1:6" s="50" customFormat="1">
      <c r="A130" s="101" t="s">
        <v>22</v>
      </c>
      <c r="B130" s="86" t="s">
        <v>204</v>
      </c>
      <c r="C130" s="102">
        <v>3</v>
      </c>
      <c r="D130" s="88" t="s">
        <v>27</v>
      </c>
      <c r="E130" s="73">
        <v>546.04999999999995</v>
      </c>
      <c r="F130" s="73">
        <f>E130*C130</f>
        <v>1638.1499999999999</v>
      </c>
    </row>
    <row r="131" spans="1:6" s="50" customFormat="1">
      <c r="A131" s="101" t="s">
        <v>23</v>
      </c>
      <c r="B131" s="86" t="s">
        <v>205</v>
      </c>
      <c r="C131" s="102">
        <v>4</v>
      </c>
      <c r="D131" s="88" t="s">
        <v>27</v>
      </c>
      <c r="E131" s="73">
        <v>780.6</v>
      </c>
      <c r="F131" s="73">
        <f>E131*C131</f>
        <v>3122.4</v>
      </c>
    </row>
    <row r="132" spans="1:6" s="50" customFormat="1">
      <c r="A132" s="85"/>
      <c r="B132" s="86"/>
      <c r="C132" s="102"/>
      <c r="D132" s="88"/>
      <c r="E132" s="73"/>
      <c r="F132" s="73"/>
    </row>
    <row r="133" spans="1:6" s="50" customFormat="1" ht="37.5">
      <c r="A133" s="85">
        <f>A128+1</f>
        <v>32</v>
      </c>
      <c r="B133" s="86" t="s">
        <v>206</v>
      </c>
      <c r="C133" s="102"/>
      <c r="D133" s="88"/>
      <c r="E133" s="73"/>
      <c r="F133" s="73"/>
    </row>
    <row r="134" spans="1:6" s="50" customFormat="1">
      <c r="A134" s="85"/>
      <c r="B134" s="86" t="s">
        <v>207</v>
      </c>
      <c r="C134" s="102">
        <v>2</v>
      </c>
      <c r="D134" s="88" t="s">
        <v>27</v>
      </c>
      <c r="E134" s="73">
        <v>1110.55</v>
      </c>
      <c r="F134" s="73">
        <f>C134*E134</f>
        <v>2221.1</v>
      </c>
    </row>
    <row r="135" spans="1:6" s="50" customFormat="1">
      <c r="A135" s="85"/>
      <c r="B135" s="86"/>
      <c r="C135" s="102"/>
      <c r="D135" s="88"/>
      <c r="E135" s="73"/>
      <c r="F135" s="73"/>
    </row>
    <row r="136" spans="1:6" s="50" customFormat="1">
      <c r="A136" s="85">
        <f>A133+1</f>
        <v>33</v>
      </c>
      <c r="B136" s="86" t="s">
        <v>208</v>
      </c>
      <c r="C136" s="102">
        <v>8</v>
      </c>
      <c r="D136" s="88" t="s">
        <v>27</v>
      </c>
      <c r="E136" s="73">
        <v>266.64999999999998</v>
      </c>
      <c r="F136" s="73">
        <f>E136*C136</f>
        <v>2133.1999999999998</v>
      </c>
    </row>
    <row r="137" spans="1:6" s="50" customFormat="1">
      <c r="A137" s="85"/>
      <c r="B137" s="85"/>
      <c r="C137" s="102"/>
      <c r="D137" s="88"/>
      <c r="E137" s="73"/>
      <c r="F137" s="73"/>
    </row>
    <row r="138" spans="1:6" s="50" customFormat="1" ht="66" customHeight="1">
      <c r="A138" s="85">
        <f>A136+1</f>
        <v>34</v>
      </c>
      <c r="B138" s="86" t="s">
        <v>209</v>
      </c>
      <c r="C138" s="102">
        <v>12</v>
      </c>
      <c r="D138" s="88" t="s">
        <v>29</v>
      </c>
      <c r="E138" s="73">
        <v>66.5</v>
      </c>
      <c r="F138" s="73">
        <f>E138*C138</f>
        <v>798</v>
      </c>
    </row>
    <row r="139" spans="1:6" s="50" customFormat="1">
      <c r="A139" s="85"/>
      <c r="B139" s="85"/>
      <c r="C139" s="87"/>
      <c r="D139" s="88"/>
      <c r="E139" s="73"/>
      <c r="F139" s="73"/>
    </row>
    <row r="140" spans="1:6" s="50" customFormat="1" ht="70.5" customHeight="1">
      <c r="A140" s="85">
        <f>A138+1</f>
        <v>35</v>
      </c>
      <c r="B140" s="86" t="s">
        <v>210</v>
      </c>
      <c r="C140" s="102">
        <v>2</v>
      </c>
      <c r="D140" s="88" t="s">
        <v>211</v>
      </c>
      <c r="E140" s="73">
        <v>630.15</v>
      </c>
      <c r="F140" s="73">
        <f>E140*C140</f>
        <v>1260.3</v>
      </c>
    </row>
    <row r="141" spans="1:6" s="50" customFormat="1">
      <c r="A141" s="85"/>
      <c r="B141" s="86"/>
      <c r="C141" s="102"/>
      <c r="D141" s="88"/>
      <c r="E141" s="73"/>
      <c r="F141" s="73"/>
    </row>
    <row r="142" spans="1:6" s="50" customFormat="1" ht="57" customHeight="1">
      <c r="A142" s="85">
        <f>A140+1</f>
        <v>36</v>
      </c>
      <c r="B142" s="86" t="s">
        <v>212</v>
      </c>
      <c r="C142" s="102"/>
      <c r="D142" s="88"/>
      <c r="E142" s="73"/>
      <c r="F142" s="73"/>
    </row>
    <row r="143" spans="1:6" s="50" customFormat="1">
      <c r="A143" s="101" t="s">
        <v>20</v>
      </c>
      <c r="B143" s="86" t="s">
        <v>213</v>
      </c>
      <c r="C143" s="102">
        <v>1</v>
      </c>
      <c r="D143" s="88" t="s">
        <v>27</v>
      </c>
      <c r="E143" s="73">
        <v>119.6</v>
      </c>
      <c r="F143" s="73">
        <f t="shared" ref="F143:F148" si="3">E143*C143</f>
        <v>119.6</v>
      </c>
    </row>
    <row r="144" spans="1:6" s="50" customFormat="1">
      <c r="A144" s="101" t="s">
        <v>22</v>
      </c>
      <c r="B144" s="86" t="s">
        <v>214</v>
      </c>
      <c r="C144" s="102">
        <f>C143</f>
        <v>1</v>
      </c>
      <c r="D144" s="88" t="s">
        <v>27</v>
      </c>
      <c r="E144" s="73">
        <v>142.85</v>
      </c>
      <c r="F144" s="73">
        <f t="shared" si="3"/>
        <v>142.85</v>
      </c>
    </row>
    <row r="145" spans="1:6" s="50" customFormat="1">
      <c r="A145" s="101" t="s">
        <v>23</v>
      </c>
      <c r="B145" s="86" t="s">
        <v>215</v>
      </c>
      <c r="C145" s="102">
        <f>C143</f>
        <v>1</v>
      </c>
      <c r="D145" s="88" t="s">
        <v>27</v>
      </c>
      <c r="E145" s="73">
        <v>154.44999999999999</v>
      </c>
      <c r="F145" s="73">
        <f t="shared" si="3"/>
        <v>154.44999999999999</v>
      </c>
    </row>
    <row r="146" spans="1:6" s="50" customFormat="1">
      <c r="A146" s="101" t="s">
        <v>24</v>
      </c>
      <c r="B146" s="86" t="s">
        <v>216</v>
      </c>
      <c r="C146" s="102">
        <f>C143</f>
        <v>1</v>
      </c>
      <c r="D146" s="88" t="s">
        <v>27</v>
      </c>
      <c r="E146" s="73">
        <v>189.3</v>
      </c>
      <c r="F146" s="73">
        <f t="shared" si="3"/>
        <v>189.3</v>
      </c>
    </row>
    <row r="147" spans="1:6" s="50" customFormat="1">
      <c r="A147" s="101" t="s">
        <v>25</v>
      </c>
      <c r="B147" s="86" t="s">
        <v>217</v>
      </c>
      <c r="C147" s="102">
        <f>C143</f>
        <v>1</v>
      </c>
      <c r="D147" s="88" t="s">
        <v>27</v>
      </c>
      <c r="E147" s="73">
        <v>229.95</v>
      </c>
      <c r="F147" s="73">
        <f t="shared" si="3"/>
        <v>229.95</v>
      </c>
    </row>
    <row r="148" spans="1:6" s="50" customFormat="1">
      <c r="A148" s="101" t="s">
        <v>26</v>
      </c>
      <c r="B148" s="86" t="s">
        <v>218</v>
      </c>
      <c r="C148" s="102">
        <f>C143</f>
        <v>1</v>
      </c>
      <c r="D148" s="88" t="s">
        <v>27</v>
      </c>
      <c r="E148" s="73">
        <v>307.7</v>
      </c>
      <c r="F148" s="73">
        <f t="shared" si="3"/>
        <v>307.7</v>
      </c>
    </row>
    <row r="149" spans="1:6" s="53" customFormat="1">
      <c r="A149" s="89"/>
      <c r="B149" s="90"/>
      <c r="C149" s="109"/>
      <c r="D149" s="92"/>
      <c r="E149" s="73"/>
      <c r="F149" s="73"/>
    </row>
    <row r="150" spans="1:6" s="50" customFormat="1" ht="42" customHeight="1">
      <c r="A150" s="85">
        <f>A142+1</f>
        <v>37</v>
      </c>
      <c r="B150" s="86" t="s">
        <v>219</v>
      </c>
      <c r="C150" s="102"/>
      <c r="D150" s="88"/>
      <c r="E150" s="73"/>
      <c r="F150" s="73"/>
    </row>
    <row r="151" spans="1:6" s="50" customFormat="1">
      <c r="A151" s="85"/>
      <c r="B151" s="86" t="s">
        <v>213</v>
      </c>
      <c r="C151" s="102">
        <v>24</v>
      </c>
      <c r="D151" s="88" t="s">
        <v>27</v>
      </c>
      <c r="E151" s="73">
        <v>397.5</v>
      </c>
      <c r="F151" s="73">
        <f>E151*C151</f>
        <v>9540</v>
      </c>
    </row>
    <row r="152" spans="1:6" s="50" customFormat="1">
      <c r="A152" s="85"/>
      <c r="B152" s="86"/>
      <c r="C152" s="102"/>
      <c r="D152" s="88"/>
      <c r="E152" s="73"/>
      <c r="F152" s="73"/>
    </row>
    <row r="153" spans="1:6" s="50" customFormat="1" ht="56.25" customHeight="1">
      <c r="A153" s="85">
        <f>A150+1</f>
        <v>38</v>
      </c>
      <c r="B153" s="95" t="s">
        <v>220</v>
      </c>
      <c r="C153" s="102">
        <v>30000</v>
      </c>
      <c r="D153" s="88" t="s">
        <v>221</v>
      </c>
      <c r="E153" s="73">
        <v>6.1</v>
      </c>
      <c r="F153" s="73">
        <f>E153*C153</f>
        <v>183000</v>
      </c>
    </row>
    <row r="154" spans="1:6" s="53" customFormat="1">
      <c r="A154" s="103"/>
      <c r="B154" s="96"/>
      <c r="C154" s="109"/>
      <c r="D154" s="92"/>
      <c r="E154" s="73"/>
      <c r="F154" s="73"/>
    </row>
    <row r="155" spans="1:6" s="50" customFormat="1" ht="56.25" customHeight="1">
      <c r="A155" s="85">
        <f>A153+1</f>
        <v>39</v>
      </c>
      <c r="B155" s="111" t="s">
        <v>222</v>
      </c>
      <c r="C155" s="102"/>
      <c r="D155" s="88"/>
      <c r="E155" s="73"/>
      <c r="F155" s="73"/>
    </row>
    <row r="156" spans="1:6" s="50" customFormat="1" ht="30" customHeight="1">
      <c r="A156" s="98"/>
      <c r="B156" s="95" t="s">
        <v>223</v>
      </c>
      <c r="C156" s="102">
        <v>1</v>
      </c>
      <c r="D156" s="88" t="s">
        <v>224</v>
      </c>
      <c r="E156" s="73">
        <v>421.65</v>
      </c>
      <c r="F156" s="73">
        <f>E156*C156</f>
        <v>421.65</v>
      </c>
    </row>
    <row r="157" spans="1:6" s="53" customFormat="1">
      <c r="A157" s="103"/>
      <c r="B157" s="96"/>
      <c r="C157" s="112"/>
      <c r="D157" s="91"/>
      <c r="E157" s="73"/>
      <c r="F157" s="73"/>
    </row>
    <row r="158" spans="1:6" s="50" customFormat="1">
      <c r="A158" s="82"/>
      <c r="B158" s="113" t="s">
        <v>269</v>
      </c>
      <c r="C158" s="114"/>
      <c r="D158" s="113"/>
      <c r="E158" s="73"/>
      <c r="F158" s="73"/>
    </row>
    <row r="159" spans="1:6" s="50" customFormat="1" ht="133.5" customHeight="1">
      <c r="A159" s="85">
        <f>A155+1</f>
        <v>40</v>
      </c>
      <c r="B159" s="86" t="s">
        <v>225</v>
      </c>
      <c r="C159" s="102"/>
      <c r="D159" s="88"/>
      <c r="E159" s="73"/>
      <c r="F159" s="73"/>
    </row>
    <row r="160" spans="1:6" s="50" customFormat="1" ht="33.75" customHeight="1">
      <c r="A160" s="85"/>
      <c r="B160" s="86" t="s">
        <v>19</v>
      </c>
      <c r="C160" s="102"/>
      <c r="D160" s="88"/>
      <c r="E160" s="73"/>
      <c r="F160" s="73"/>
    </row>
    <row r="161" spans="1:6" s="50" customFormat="1" ht="34.5" customHeight="1">
      <c r="A161" s="85"/>
      <c r="B161" s="86" t="s">
        <v>226</v>
      </c>
      <c r="C161" s="102">
        <v>40</v>
      </c>
      <c r="D161" s="88" t="s">
        <v>227</v>
      </c>
      <c r="E161" s="73">
        <v>165.6</v>
      </c>
      <c r="F161" s="73">
        <f>E161*C161</f>
        <v>6624</v>
      </c>
    </row>
    <row r="162" spans="1:6" s="53" customFormat="1">
      <c r="A162" s="89"/>
      <c r="B162" s="90"/>
      <c r="C162" s="109"/>
      <c r="D162" s="92"/>
      <c r="E162" s="73"/>
      <c r="F162" s="73"/>
    </row>
    <row r="163" spans="1:6" s="50" customFormat="1" ht="117.75" customHeight="1">
      <c r="A163" s="85">
        <f>A159+1</f>
        <v>41</v>
      </c>
      <c r="B163" s="95" t="s">
        <v>228</v>
      </c>
      <c r="C163" s="102"/>
      <c r="D163" s="88"/>
      <c r="E163" s="73"/>
      <c r="F163" s="73"/>
    </row>
    <row r="164" spans="1:6" s="50" customFormat="1" ht="42" customHeight="1">
      <c r="A164" s="85"/>
      <c r="B164" s="95" t="s">
        <v>229</v>
      </c>
      <c r="C164" s="102">
        <v>3</v>
      </c>
      <c r="D164" s="88" t="s">
        <v>18</v>
      </c>
      <c r="E164" s="73">
        <v>5528.25</v>
      </c>
      <c r="F164" s="73">
        <f>E164*C164</f>
        <v>16584.75</v>
      </c>
    </row>
    <row r="165" spans="1:6" s="53" customFormat="1">
      <c r="A165" s="89"/>
      <c r="B165" s="96"/>
      <c r="C165" s="109"/>
      <c r="D165" s="92"/>
      <c r="E165" s="73"/>
      <c r="F165" s="73"/>
    </row>
    <row r="166" spans="1:6" s="50" customFormat="1" ht="196.5" customHeight="1">
      <c r="A166" s="85">
        <f>A163+1</f>
        <v>42</v>
      </c>
      <c r="B166" s="95" t="s">
        <v>230</v>
      </c>
      <c r="C166" s="102">
        <v>2</v>
      </c>
      <c r="D166" s="88" t="s">
        <v>27</v>
      </c>
      <c r="E166" s="73">
        <v>12866.45</v>
      </c>
      <c r="F166" s="73">
        <f>E166*C166</f>
        <v>25732.9</v>
      </c>
    </row>
    <row r="167" spans="1:6" s="53" customFormat="1">
      <c r="A167" s="89"/>
      <c r="B167" s="96"/>
      <c r="C167" s="109"/>
      <c r="D167" s="92"/>
      <c r="E167" s="73"/>
      <c r="F167" s="73"/>
    </row>
    <row r="168" spans="1:6" s="50" customFormat="1" ht="83.25" customHeight="1">
      <c r="A168" s="85">
        <f>A166+1</f>
        <v>43</v>
      </c>
      <c r="B168" s="86" t="s">
        <v>231</v>
      </c>
      <c r="C168" s="87"/>
      <c r="D168" s="87"/>
      <c r="E168" s="73"/>
      <c r="F168" s="73"/>
    </row>
    <row r="169" spans="1:6" s="50" customFormat="1" ht="24.95" customHeight="1">
      <c r="A169" s="85"/>
      <c r="B169" s="86" t="s">
        <v>232</v>
      </c>
      <c r="C169" s="102">
        <v>8</v>
      </c>
      <c r="D169" s="88" t="s">
        <v>30</v>
      </c>
      <c r="E169" s="73">
        <v>150.1</v>
      </c>
      <c r="F169" s="73">
        <f>E169*C169</f>
        <v>1200.8</v>
      </c>
    </row>
    <row r="170" spans="1:6" s="50" customFormat="1" ht="24.95" customHeight="1">
      <c r="A170" s="85"/>
      <c r="B170" s="86" t="s">
        <v>260</v>
      </c>
      <c r="C170" s="102">
        <v>12</v>
      </c>
      <c r="D170" s="88" t="s">
        <v>30</v>
      </c>
      <c r="E170" s="73">
        <v>219.05</v>
      </c>
      <c r="F170" s="73">
        <f>E170*C170</f>
        <v>2628.6000000000004</v>
      </c>
    </row>
    <row r="171" spans="1:6" s="53" customFormat="1">
      <c r="A171" s="89"/>
      <c r="B171" s="90"/>
      <c r="C171" s="109"/>
      <c r="D171" s="92"/>
      <c r="E171" s="73"/>
      <c r="F171" s="73"/>
    </row>
    <row r="172" spans="1:6" s="50" customFormat="1" ht="81.75" customHeight="1">
      <c r="A172" s="85">
        <f>A168+1</f>
        <v>44</v>
      </c>
      <c r="B172" s="86" t="s">
        <v>233</v>
      </c>
      <c r="C172" s="102"/>
      <c r="D172" s="88"/>
      <c r="E172" s="73"/>
      <c r="F172" s="73"/>
    </row>
    <row r="173" spans="1:6" s="50" customFormat="1" ht="30.75" customHeight="1">
      <c r="A173" s="85"/>
      <c r="B173" s="86" t="s">
        <v>234</v>
      </c>
      <c r="C173" s="102">
        <v>25</v>
      </c>
      <c r="D173" s="88" t="s">
        <v>30</v>
      </c>
      <c r="E173" s="73">
        <v>342.45</v>
      </c>
      <c r="F173" s="73">
        <f>E173*C173</f>
        <v>8561.25</v>
      </c>
    </row>
    <row r="174" spans="1:6" s="53" customFormat="1">
      <c r="A174" s="115"/>
      <c r="B174" s="116"/>
      <c r="C174" s="109"/>
      <c r="D174" s="92"/>
      <c r="E174" s="73"/>
      <c r="F174" s="73"/>
    </row>
    <row r="175" spans="1:6" s="50" customFormat="1" ht="75" customHeight="1">
      <c r="A175" s="85">
        <f>A172+1</f>
        <v>45</v>
      </c>
      <c r="B175" s="86" t="s">
        <v>235</v>
      </c>
      <c r="C175" s="102"/>
      <c r="D175" s="88"/>
      <c r="E175" s="73"/>
      <c r="F175" s="73"/>
    </row>
    <row r="176" spans="1:6" s="50" customFormat="1" ht="24.95" customHeight="1">
      <c r="A176" s="85"/>
      <c r="B176" s="86" t="s">
        <v>236</v>
      </c>
      <c r="C176" s="102">
        <v>6</v>
      </c>
      <c r="D176" s="88" t="s">
        <v>237</v>
      </c>
      <c r="E176" s="73">
        <v>496.9</v>
      </c>
      <c r="F176" s="73">
        <f>E176*C176</f>
        <v>2981.3999999999996</v>
      </c>
    </row>
    <row r="177" spans="1:6" s="50" customFormat="1" ht="24.95" customHeight="1">
      <c r="A177" s="85"/>
      <c r="B177" s="86" t="s">
        <v>261</v>
      </c>
      <c r="C177" s="102">
        <v>10</v>
      </c>
      <c r="D177" s="88" t="s">
        <v>237</v>
      </c>
      <c r="E177" s="73">
        <v>607.70000000000005</v>
      </c>
      <c r="F177" s="73">
        <f>E177*C177</f>
        <v>6077</v>
      </c>
    </row>
    <row r="178" spans="1:6" s="53" customFormat="1">
      <c r="A178" s="89"/>
      <c r="B178" s="90"/>
      <c r="C178" s="109"/>
      <c r="D178" s="92"/>
      <c r="E178" s="73"/>
      <c r="F178" s="73"/>
    </row>
    <row r="179" spans="1:6" s="50" customFormat="1" ht="125.25" customHeight="1">
      <c r="A179" s="85">
        <f>A175+1</f>
        <v>46</v>
      </c>
      <c r="B179" s="86" t="s">
        <v>238</v>
      </c>
      <c r="C179" s="102"/>
      <c r="D179" s="88"/>
      <c r="E179" s="73"/>
      <c r="F179" s="73"/>
    </row>
    <row r="180" spans="1:6" s="50" customFormat="1">
      <c r="A180" s="85"/>
      <c r="B180" s="86" t="s">
        <v>239</v>
      </c>
      <c r="C180" s="102">
        <v>4</v>
      </c>
      <c r="D180" s="88" t="s">
        <v>27</v>
      </c>
      <c r="E180" s="73">
        <v>1365.55</v>
      </c>
      <c r="F180" s="73">
        <f>E180*C180</f>
        <v>5462.2</v>
      </c>
    </row>
    <row r="181" spans="1:6" s="53" customFormat="1">
      <c r="A181" s="115"/>
      <c r="B181" s="116"/>
      <c r="C181" s="109"/>
      <c r="D181" s="92"/>
      <c r="E181" s="73"/>
      <c r="F181" s="73"/>
    </row>
    <row r="182" spans="1:6" s="50" customFormat="1" ht="93" customHeight="1">
      <c r="A182" s="85">
        <f>A179+1</f>
        <v>47</v>
      </c>
      <c r="B182" s="86" t="s">
        <v>240</v>
      </c>
      <c r="C182" s="102"/>
      <c r="D182" s="88"/>
      <c r="E182" s="73"/>
      <c r="F182" s="73"/>
    </row>
    <row r="183" spans="1:6" s="50" customFormat="1" ht="36.75" customHeight="1">
      <c r="A183" s="85"/>
      <c r="B183" s="86" t="s">
        <v>241</v>
      </c>
      <c r="C183" s="117">
        <v>15</v>
      </c>
      <c r="D183" s="88" t="s">
        <v>30</v>
      </c>
      <c r="E183" s="73">
        <v>254.5</v>
      </c>
      <c r="F183" s="73">
        <f>E183*C183</f>
        <v>3817.5</v>
      </c>
    </row>
    <row r="184" spans="1:6" s="53" customFormat="1">
      <c r="A184" s="115"/>
      <c r="B184" s="116"/>
      <c r="C184" s="109"/>
      <c r="D184" s="92"/>
      <c r="E184" s="73"/>
      <c r="F184" s="73"/>
    </row>
    <row r="185" spans="1:6" s="50" customFormat="1" ht="66.75" customHeight="1">
      <c r="A185" s="85">
        <f>A182+1</f>
        <v>48</v>
      </c>
      <c r="B185" s="86" t="s">
        <v>242</v>
      </c>
      <c r="C185" s="102"/>
      <c r="D185" s="88"/>
      <c r="E185" s="73"/>
      <c r="F185" s="73"/>
    </row>
    <row r="186" spans="1:6" s="50" customFormat="1" ht="37.5">
      <c r="A186" s="85"/>
      <c r="B186" s="86" t="s">
        <v>243</v>
      </c>
      <c r="C186" s="102">
        <v>12</v>
      </c>
      <c r="D186" s="88" t="s">
        <v>18</v>
      </c>
      <c r="E186" s="73">
        <v>3357.4</v>
      </c>
      <c r="F186" s="73">
        <f>E186*C186</f>
        <v>40288.800000000003</v>
      </c>
    </row>
    <row r="187" spans="1:6" s="50" customFormat="1">
      <c r="A187" s="85"/>
      <c r="B187" s="86"/>
      <c r="C187" s="102"/>
      <c r="D187" s="88"/>
      <c r="E187" s="73"/>
      <c r="F187" s="73"/>
    </row>
    <row r="188" spans="1:6" s="50" customFormat="1" ht="225">
      <c r="A188" s="85">
        <f>A185+1</f>
        <v>49</v>
      </c>
      <c r="B188" s="86" t="s">
        <v>244</v>
      </c>
      <c r="C188" s="102"/>
      <c r="D188" s="88"/>
      <c r="E188" s="73"/>
      <c r="F188" s="73"/>
    </row>
    <row r="189" spans="1:6" s="50" customFormat="1" ht="105" customHeight="1">
      <c r="A189" s="85"/>
      <c r="B189" s="86" t="s">
        <v>245</v>
      </c>
      <c r="C189" s="102">
        <v>2</v>
      </c>
      <c r="D189" s="88" t="s">
        <v>27</v>
      </c>
      <c r="E189" s="73">
        <v>7132</v>
      </c>
      <c r="F189" s="73">
        <f>E189*C189</f>
        <v>14264</v>
      </c>
    </row>
    <row r="190" spans="1:6" s="50" customFormat="1" ht="95.25" customHeight="1">
      <c r="A190" s="85"/>
      <c r="B190" s="86" t="s">
        <v>262</v>
      </c>
      <c r="C190" s="102">
        <v>3</v>
      </c>
      <c r="D190" s="88" t="s">
        <v>27</v>
      </c>
      <c r="E190" s="73">
        <v>15322.95</v>
      </c>
      <c r="F190" s="73">
        <f>E190*C190</f>
        <v>45968.850000000006</v>
      </c>
    </row>
    <row r="191" spans="1:6" s="53" customFormat="1">
      <c r="A191" s="115"/>
      <c r="B191" s="116"/>
      <c r="C191" s="109"/>
      <c r="D191" s="92"/>
      <c r="E191" s="73"/>
      <c r="F191" s="73"/>
    </row>
    <row r="192" spans="1:6" s="50" customFormat="1" ht="30.75" customHeight="1">
      <c r="A192" s="85">
        <f>A188+1</f>
        <v>50</v>
      </c>
      <c r="B192" s="86" t="s">
        <v>246</v>
      </c>
      <c r="C192" s="102"/>
      <c r="D192" s="88"/>
      <c r="E192" s="73"/>
      <c r="F192" s="73"/>
    </row>
    <row r="193" spans="1:6" s="50" customFormat="1" ht="24.95" customHeight="1">
      <c r="A193" s="85" t="s">
        <v>20</v>
      </c>
      <c r="B193" s="86" t="s">
        <v>247</v>
      </c>
      <c r="C193" s="102">
        <v>2</v>
      </c>
      <c r="D193" s="88" t="s">
        <v>248</v>
      </c>
      <c r="E193" s="73">
        <v>4061.7</v>
      </c>
      <c r="F193" s="73">
        <f>E193*C193</f>
        <v>8123.4</v>
      </c>
    </row>
    <row r="194" spans="1:6" s="50" customFormat="1" ht="24.95" customHeight="1">
      <c r="A194" s="85" t="s">
        <v>22</v>
      </c>
      <c r="B194" s="86" t="s">
        <v>249</v>
      </c>
      <c r="C194" s="102">
        <v>2</v>
      </c>
      <c r="D194" s="88" t="s">
        <v>248</v>
      </c>
      <c r="E194" s="73">
        <v>4866.75</v>
      </c>
      <c r="F194" s="73">
        <f>E194*C194</f>
        <v>9733.5</v>
      </c>
    </row>
    <row r="195" spans="1:6" s="53" customFormat="1">
      <c r="A195" s="89"/>
      <c r="B195" s="90"/>
      <c r="C195" s="109"/>
      <c r="D195" s="92"/>
      <c r="E195" s="73"/>
      <c r="F195" s="73"/>
    </row>
    <row r="196" spans="1:6" s="50" customFormat="1" ht="221.25" customHeight="1">
      <c r="A196" s="85">
        <f>A192+1</f>
        <v>51</v>
      </c>
      <c r="B196" s="86" t="s">
        <v>250</v>
      </c>
      <c r="C196" s="102"/>
      <c r="D196" s="88"/>
      <c r="E196" s="73"/>
      <c r="F196" s="73"/>
    </row>
    <row r="197" spans="1:6" s="50" customFormat="1" ht="52.5" customHeight="1">
      <c r="A197" s="85"/>
      <c r="B197" s="86" t="s">
        <v>251</v>
      </c>
      <c r="C197" s="102"/>
      <c r="D197" s="88"/>
      <c r="E197" s="73"/>
      <c r="F197" s="73"/>
    </row>
    <row r="198" spans="1:6" s="50" customFormat="1">
      <c r="A198" s="85"/>
      <c r="B198" s="86" t="s">
        <v>252</v>
      </c>
      <c r="C198" s="102">
        <v>2</v>
      </c>
      <c r="D198" s="88" t="s">
        <v>28</v>
      </c>
      <c r="E198" s="73">
        <v>5259.1</v>
      </c>
      <c r="F198" s="73">
        <f>E198*C198</f>
        <v>10518.2</v>
      </c>
    </row>
    <row r="199" spans="1:6" s="53" customFormat="1">
      <c r="A199" s="89"/>
      <c r="B199" s="90"/>
      <c r="C199" s="109"/>
      <c r="D199" s="92"/>
      <c r="E199" s="73"/>
      <c r="F199" s="73"/>
    </row>
    <row r="200" spans="1:6" s="50" customFormat="1" ht="35.25" customHeight="1">
      <c r="A200" s="85">
        <f>A196+1</f>
        <v>52</v>
      </c>
      <c r="B200" s="86" t="s">
        <v>253</v>
      </c>
      <c r="C200" s="102"/>
      <c r="D200" s="88"/>
      <c r="E200" s="73"/>
      <c r="F200" s="73"/>
    </row>
    <row r="201" spans="1:6" s="50" customFormat="1" ht="24.95" customHeight="1">
      <c r="A201" s="85"/>
      <c r="B201" s="86" t="s">
        <v>254</v>
      </c>
      <c r="C201" s="102"/>
      <c r="D201" s="88"/>
      <c r="E201" s="73"/>
      <c r="F201" s="73"/>
    </row>
    <row r="202" spans="1:6" s="50" customFormat="1" ht="24.95" customHeight="1">
      <c r="A202" s="85"/>
      <c r="B202" s="86" t="s">
        <v>252</v>
      </c>
      <c r="C202" s="102">
        <v>2</v>
      </c>
      <c r="D202" s="88" t="s">
        <v>255</v>
      </c>
      <c r="E202" s="73">
        <v>3589.25</v>
      </c>
      <c r="F202" s="73">
        <f>E202*C202</f>
        <v>7178.5</v>
      </c>
    </row>
    <row r="203" spans="1:6" s="50" customFormat="1">
      <c r="A203" s="118"/>
      <c r="B203" s="119"/>
      <c r="C203" s="102"/>
      <c r="D203" s="88"/>
      <c r="E203" s="73"/>
      <c r="F203" s="73"/>
    </row>
    <row r="204" spans="1:6" s="50" customFormat="1" ht="231.75" customHeight="1">
      <c r="A204" s="85">
        <f>A200+1</f>
        <v>53</v>
      </c>
      <c r="B204" s="95" t="s">
        <v>256</v>
      </c>
      <c r="C204" s="102">
        <v>5</v>
      </c>
      <c r="D204" s="88" t="s">
        <v>27</v>
      </c>
      <c r="E204" s="73">
        <v>256.75</v>
      </c>
      <c r="F204" s="73">
        <f>E204*C204</f>
        <v>1283.75</v>
      </c>
    </row>
    <row r="205" spans="1:6" s="53" customFormat="1">
      <c r="A205" s="89"/>
      <c r="B205" s="96"/>
      <c r="C205" s="109"/>
      <c r="D205" s="92"/>
      <c r="E205" s="73"/>
      <c r="F205" s="73"/>
    </row>
    <row r="206" spans="1:6" s="50" customFormat="1" ht="142.5" customHeight="1">
      <c r="A206" s="85">
        <f>A204+1</f>
        <v>54</v>
      </c>
      <c r="B206" s="86" t="s">
        <v>257</v>
      </c>
      <c r="C206" s="102">
        <v>4</v>
      </c>
      <c r="D206" s="88" t="s">
        <v>211</v>
      </c>
      <c r="E206" s="73">
        <v>275</v>
      </c>
      <c r="F206" s="73">
        <f>E206*C206</f>
        <v>1100</v>
      </c>
    </row>
    <row r="207" spans="1:6" s="53" customFormat="1">
      <c r="A207" s="103"/>
      <c r="B207" s="120"/>
      <c r="C207" s="91"/>
      <c r="D207" s="91"/>
      <c r="E207" s="121"/>
      <c r="F207" s="73"/>
    </row>
    <row r="208" spans="1:6" s="50" customFormat="1" ht="101.25" customHeight="1">
      <c r="A208" s="85">
        <f>A206+1</f>
        <v>55</v>
      </c>
      <c r="B208" s="86" t="s">
        <v>258</v>
      </c>
      <c r="C208" s="102">
        <v>4</v>
      </c>
      <c r="D208" s="88" t="s">
        <v>27</v>
      </c>
      <c r="E208" s="73">
        <v>3193.5</v>
      </c>
      <c r="F208" s="73">
        <f>E208*C208</f>
        <v>12774</v>
      </c>
    </row>
    <row r="209" spans="1:6" s="50" customFormat="1" ht="54" customHeight="1">
      <c r="A209" s="104"/>
      <c r="B209" s="122" t="s">
        <v>270</v>
      </c>
      <c r="C209" s="87"/>
      <c r="D209" s="87"/>
      <c r="E209" s="123"/>
      <c r="F209" s="124">
        <f>SUM(F6:F208)</f>
        <v>709940.95000000007</v>
      </c>
    </row>
    <row r="210" spans="1:6" s="53" customFormat="1">
      <c r="A210" s="54"/>
      <c r="B210" s="55"/>
      <c r="C210" s="51"/>
      <c r="D210" s="51"/>
      <c r="E210" s="52"/>
      <c r="F210" s="52"/>
    </row>
  </sheetData>
  <sheetProtection password="CA31" sheet="1" objects="1" scenarios="1" formatColumns="0" formatRows="0" selectLockedCells="1" selectUnlockedCells="1"/>
  <mergeCells count="1">
    <mergeCell ref="A1:F1"/>
  </mergeCells>
  <printOptions horizontalCentered="1" gridLines="1"/>
  <pageMargins left="0.74803149606299202" right="0.511811023622047" top="0.98425196850393704" bottom="0.98425196850393704" header="0.511811023622047" footer="0.511811023622047"/>
  <pageSetup paperSize="9" scale="90" orientation="landscape" useFirstPageNumber="1" r:id="rId1"/>
  <headerFooter alignWithMargins="0">
    <oddFooter>&amp;L&amp;"-,Regular"&amp;9DISPENSARY AR NAVAIKULAM&amp;C&amp;"-,Regular"&amp;9&amp;P&amp;R&amp;"-,Regular"&amp;9AS</oddFooter>
  </headerFooter>
</worksheet>
</file>

<file path=xl/worksheets/sheet2.xml><?xml version="1.0" encoding="utf-8"?>
<worksheet xmlns="http://schemas.openxmlformats.org/spreadsheetml/2006/main" xmlns:r="http://schemas.openxmlformats.org/officeDocument/2006/relationships">
  <dimension ref="A1:K20"/>
  <sheetViews>
    <sheetView zoomScale="80" zoomScaleNormal="80" workbookViewId="0">
      <selection activeCell="C29" sqref="C29"/>
    </sheetView>
  </sheetViews>
  <sheetFormatPr defaultRowHeight="15.75"/>
  <cols>
    <col min="1" max="1" width="7.85546875" style="24" bestFit="1" customWidth="1"/>
    <col min="2" max="2" width="39.5703125" style="20" bestFit="1" customWidth="1"/>
    <col min="3" max="3" width="69.28515625" style="20" customWidth="1"/>
    <col min="4" max="4" width="7.42578125" style="24" customWidth="1"/>
    <col min="5" max="5" width="8.85546875" style="24" bestFit="1" customWidth="1"/>
    <col min="6" max="6" width="11.85546875" style="20" bestFit="1" customWidth="1"/>
    <col min="7" max="7" width="9.28515625" style="20" bestFit="1" customWidth="1"/>
    <col min="8" max="8" width="10.85546875" style="20" customWidth="1"/>
    <col min="9" max="9" width="10.85546875" style="20" bestFit="1" customWidth="1"/>
    <col min="10" max="10" width="16.140625" style="20" customWidth="1"/>
    <col min="11" max="16384" width="9.140625" style="20"/>
  </cols>
  <sheetData>
    <row r="1" spans="1:11">
      <c r="A1" s="127" t="s">
        <v>84</v>
      </c>
      <c r="B1" s="127"/>
      <c r="C1" s="127"/>
      <c r="D1" s="127"/>
      <c r="E1" s="127"/>
      <c r="F1" s="127"/>
      <c r="G1" s="127"/>
      <c r="H1" s="127"/>
      <c r="I1" s="127"/>
    </row>
    <row r="2" spans="1:11">
      <c r="A2" s="127"/>
      <c r="B2" s="127"/>
      <c r="C2" s="127"/>
      <c r="D2" s="127"/>
      <c r="E2" s="127"/>
      <c r="F2" s="127"/>
      <c r="G2" s="127"/>
      <c r="H2" s="127"/>
      <c r="I2" s="127"/>
    </row>
    <row r="3" spans="1:11">
      <c r="A3" s="126" t="s">
        <v>117</v>
      </c>
      <c r="B3" s="126"/>
      <c r="C3" s="126"/>
      <c r="D3" s="126"/>
      <c r="E3" s="126"/>
      <c r="F3" s="126"/>
      <c r="G3" s="126"/>
      <c r="H3" s="126"/>
      <c r="I3" s="126"/>
      <c r="J3" s="23"/>
      <c r="K3" s="23"/>
    </row>
    <row r="4" spans="1:11">
      <c r="A4" s="32" t="s">
        <v>85</v>
      </c>
      <c r="B4" s="25" t="s">
        <v>85</v>
      </c>
      <c r="C4" s="25" t="s">
        <v>85</v>
      </c>
      <c r="D4" s="32" t="s">
        <v>85</v>
      </c>
      <c r="E4" s="32"/>
      <c r="F4" s="25" t="s">
        <v>85</v>
      </c>
      <c r="G4" s="25" t="s">
        <v>85</v>
      </c>
      <c r="H4" s="25" t="s">
        <v>85</v>
      </c>
      <c r="I4" s="25" t="s">
        <v>85</v>
      </c>
      <c r="J4" s="23"/>
      <c r="K4" s="23"/>
    </row>
    <row r="5" spans="1:11" s="38" customFormat="1">
      <c r="A5" s="36" t="s">
        <v>109</v>
      </c>
      <c r="B5" s="36" t="s">
        <v>110</v>
      </c>
      <c r="C5" s="36" t="s">
        <v>111</v>
      </c>
      <c r="D5" s="36" t="s">
        <v>112</v>
      </c>
      <c r="E5" s="36" t="s">
        <v>118</v>
      </c>
      <c r="F5" s="36" t="s">
        <v>113</v>
      </c>
      <c r="G5" s="36" t="s">
        <v>114</v>
      </c>
      <c r="H5" s="36" t="s">
        <v>115</v>
      </c>
      <c r="I5" s="36" t="s">
        <v>116</v>
      </c>
      <c r="J5" s="37"/>
      <c r="K5" s="37"/>
    </row>
    <row r="6" spans="1:11">
      <c r="A6" s="32" t="s">
        <v>85</v>
      </c>
      <c r="B6" s="25" t="s">
        <v>85</v>
      </c>
      <c r="C6" s="25" t="s">
        <v>85</v>
      </c>
      <c r="D6" s="32" t="s">
        <v>85</v>
      </c>
      <c r="E6" s="32"/>
      <c r="F6" s="25" t="s">
        <v>85</v>
      </c>
      <c r="G6" s="33" t="s">
        <v>86</v>
      </c>
      <c r="H6" s="25" t="s">
        <v>85</v>
      </c>
      <c r="I6" s="25" t="s">
        <v>85</v>
      </c>
      <c r="J6" s="23"/>
      <c r="K6" s="23"/>
    </row>
    <row r="7" spans="1:11">
      <c r="A7" s="32">
        <v>1</v>
      </c>
      <c r="B7" s="25" t="s">
        <v>105</v>
      </c>
      <c r="C7" s="25"/>
      <c r="D7" s="33" t="s">
        <v>87</v>
      </c>
      <c r="E7" s="32">
        <v>1</v>
      </c>
      <c r="F7" s="31">
        <v>22560</v>
      </c>
      <c r="G7" s="44">
        <f t="shared" ref="G7:G18" si="0">F7*12.63%</f>
        <v>2849.328</v>
      </c>
      <c r="H7" s="44">
        <f t="shared" ref="H7:H18" si="1">(G7+F7)*E7</f>
        <v>25409.328000000001</v>
      </c>
      <c r="I7" s="25"/>
      <c r="J7" s="23"/>
      <c r="K7" s="23"/>
    </row>
    <row r="8" spans="1:11" ht="30">
      <c r="A8" s="39">
        <v>2</v>
      </c>
      <c r="B8" s="40" t="s">
        <v>119</v>
      </c>
      <c r="C8" s="30" t="s">
        <v>108</v>
      </c>
      <c r="D8" s="33" t="s">
        <v>87</v>
      </c>
      <c r="E8" s="33">
        <v>12</v>
      </c>
      <c r="F8" s="31">
        <v>32560</v>
      </c>
      <c r="G8" s="44">
        <f t="shared" si="0"/>
        <v>4112.3279999999995</v>
      </c>
      <c r="H8" s="44">
        <f t="shared" si="1"/>
        <v>440067.93599999999</v>
      </c>
      <c r="I8" s="25" t="s">
        <v>85</v>
      </c>
      <c r="J8" s="23"/>
      <c r="K8" s="23"/>
    </row>
    <row r="9" spans="1:11">
      <c r="A9" s="32">
        <v>3</v>
      </c>
      <c r="B9" s="26" t="s">
        <v>120</v>
      </c>
      <c r="C9" s="26" t="s">
        <v>97</v>
      </c>
      <c r="D9" s="33" t="s">
        <v>87</v>
      </c>
      <c r="E9" s="33">
        <v>1</v>
      </c>
      <c r="F9" s="31">
        <v>175000</v>
      </c>
      <c r="G9" s="44">
        <f t="shared" si="0"/>
        <v>22102.5</v>
      </c>
      <c r="H9" s="44">
        <f t="shared" si="1"/>
        <v>197102.5</v>
      </c>
      <c r="I9" s="26"/>
      <c r="J9" s="23"/>
      <c r="K9" s="23"/>
    </row>
    <row r="10" spans="1:11">
      <c r="A10" s="32">
        <v>4</v>
      </c>
      <c r="B10" s="26" t="s">
        <v>121</v>
      </c>
      <c r="C10" s="26" t="s">
        <v>88</v>
      </c>
      <c r="D10" s="33" t="s">
        <v>87</v>
      </c>
      <c r="E10" s="33">
        <v>1</v>
      </c>
      <c r="F10" s="31">
        <v>12526</v>
      </c>
      <c r="G10" s="44">
        <f t="shared" si="0"/>
        <v>1582.0337999999999</v>
      </c>
      <c r="H10" s="44">
        <f t="shared" si="1"/>
        <v>14108.033799999999</v>
      </c>
      <c r="I10" s="25" t="s">
        <v>85</v>
      </c>
      <c r="J10" s="23"/>
      <c r="K10" s="23"/>
    </row>
    <row r="11" spans="1:11">
      <c r="A11" s="39">
        <v>5</v>
      </c>
      <c r="B11" s="41" t="s">
        <v>122</v>
      </c>
      <c r="C11" s="26" t="s">
        <v>89</v>
      </c>
      <c r="D11" s="33" t="s">
        <v>87</v>
      </c>
      <c r="E11" s="42">
        <f>'furniture calculation'!J23</f>
        <v>4</v>
      </c>
      <c r="F11" s="31" t="s">
        <v>90</v>
      </c>
      <c r="G11" s="44">
        <f t="shared" si="0"/>
        <v>1331.0756999999999</v>
      </c>
      <c r="H11" s="44">
        <f t="shared" si="1"/>
        <v>47480.302799999998</v>
      </c>
      <c r="I11" s="25" t="s">
        <v>85</v>
      </c>
      <c r="J11" s="23"/>
      <c r="K11" s="23"/>
    </row>
    <row r="12" spans="1:11">
      <c r="A12" s="32">
        <v>6</v>
      </c>
      <c r="B12" s="41" t="s">
        <v>123</v>
      </c>
      <c r="C12" s="26" t="s">
        <v>91</v>
      </c>
      <c r="D12" s="33" t="s">
        <v>87</v>
      </c>
      <c r="E12" s="42">
        <f>'furniture calculation'!C23</f>
        <v>4</v>
      </c>
      <c r="F12" s="31" t="s">
        <v>92</v>
      </c>
      <c r="G12" s="44">
        <f t="shared" si="0"/>
        <v>1342.3163999999999</v>
      </c>
      <c r="H12" s="44">
        <f t="shared" si="1"/>
        <v>47881.265599999999</v>
      </c>
      <c r="I12" s="25" t="s">
        <v>85</v>
      </c>
      <c r="J12" s="23"/>
      <c r="K12" s="23"/>
    </row>
    <row r="13" spans="1:11">
      <c r="A13" s="32">
        <v>7</v>
      </c>
      <c r="B13" s="26" t="s">
        <v>124</v>
      </c>
      <c r="C13" s="26" t="s">
        <v>93</v>
      </c>
      <c r="D13" s="33" t="s">
        <v>87</v>
      </c>
      <c r="E13" s="42">
        <f>'furniture calculation'!D23</f>
        <v>12</v>
      </c>
      <c r="F13" s="31" t="s">
        <v>94</v>
      </c>
      <c r="G13" s="44">
        <f t="shared" si="0"/>
        <v>1072.1606999999999</v>
      </c>
      <c r="H13" s="44">
        <f t="shared" si="1"/>
        <v>114733.9284</v>
      </c>
      <c r="I13" s="25" t="s">
        <v>85</v>
      </c>
      <c r="J13" s="23"/>
      <c r="K13" s="23"/>
    </row>
    <row r="14" spans="1:11">
      <c r="A14" s="39">
        <v>8</v>
      </c>
      <c r="B14" s="26" t="s">
        <v>125</v>
      </c>
      <c r="C14" s="26" t="s">
        <v>95</v>
      </c>
      <c r="D14" s="33" t="s">
        <v>87</v>
      </c>
      <c r="E14" s="42">
        <f>'furniture calculation'!E23</f>
        <v>15</v>
      </c>
      <c r="F14" s="31">
        <v>8914</v>
      </c>
      <c r="G14" s="44">
        <f t="shared" si="0"/>
        <v>1125.8381999999999</v>
      </c>
      <c r="H14" s="44">
        <f t="shared" si="1"/>
        <v>150597.573</v>
      </c>
      <c r="I14" s="25" t="s">
        <v>85</v>
      </c>
      <c r="J14" s="23"/>
      <c r="K14" s="23"/>
    </row>
    <row r="15" spans="1:11">
      <c r="A15" s="32">
        <v>9</v>
      </c>
      <c r="B15" s="26" t="s">
        <v>126</v>
      </c>
      <c r="C15" s="26" t="s">
        <v>95</v>
      </c>
      <c r="D15" s="33" t="s">
        <v>87</v>
      </c>
      <c r="E15" s="42">
        <f>'furniture calculation'!G23</f>
        <v>6</v>
      </c>
      <c r="F15" s="31">
        <v>8914</v>
      </c>
      <c r="G15" s="44">
        <f t="shared" si="0"/>
        <v>1125.8381999999999</v>
      </c>
      <c r="H15" s="44">
        <f t="shared" si="1"/>
        <v>60239.029200000004</v>
      </c>
      <c r="I15" s="25" t="s">
        <v>85</v>
      </c>
      <c r="J15" s="23"/>
      <c r="K15" s="23"/>
    </row>
    <row r="16" spans="1:11">
      <c r="A16" s="32">
        <v>10</v>
      </c>
      <c r="B16" s="26" t="s">
        <v>127</v>
      </c>
      <c r="C16" s="26" t="s">
        <v>96</v>
      </c>
      <c r="D16" s="33" t="s">
        <v>87</v>
      </c>
      <c r="E16" s="42">
        <f>'furniture calculation'!B23</f>
        <v>4</v>
      </c>
      <c r="F16" s="31">
        <v>78500</v>
      </c>
      <c r="G16" s="44">
        <f t="shared" si="0"/>
        <v>9914.5499999999993</v>
      </c>
      <c r="H16" s="44">
        <f t="shared" si="1"/>
        <v>353658.2</v>
      </c>
      <c r="I16" s="25" t="s">
        <v>85</v>
      </c>
      <c r="J16" s="23"/>
      <c r="K16" s="23"/>
    </row>
    <row r="17" spans="1:9">
      <c r="A17" s="32">
        <v>11</v>
      </c>
      <c r="B17" s="28" t="s">
        <v>107</v>
      </c>
      <c r="C17" s="27"/>
      <c r="D17" s="33" t="s">
        <v>87</v>
      </c>
      <c r="E17" s="43">
        <f>'furniture calculation'!L23</f>
        <v>4</v>
      </c>
      <c r="F17" s="31">
        <v>78540</v>
      </c>
      <c r="G17" s="44">
        <f t="shared" si="0"/>
        <v>9919.601999999999</v>
      </c>
      <c r="H17" s="44">
        <f t="shared" si="1"/>
        <v>353838.408</v>
      </c>
      <c r="I17" s="27"/>
    </row>
    <row r="18" spans="1:9">
      <c r="A18" s="39">
        <v>12</v>
      </c>
      <c r="B18" s="28" t="s">
        <v>106</v>
      </c>
      <c r="C18" s="27"/>
      <c r="D18" s="33" t="s">
        <v>87</v>
      </c>
      <c r="E18" s="43">
        <v>1</v>
      </c>
      <c r="F18" s="31">
        <v>28760</v>
      </c>
      <c r="G18" s="44">
        <f t="shared" si="0"/>
        <v>3632.3879999999999</v>
      </c>
      <c r="H18" s="44">
        <f t="shared" si="1"/>
        <v>32392.387999999999</v>
      </c>
      <c r="I18" s="27"/>
    </row>
    <row r="19" spans="1:9">
      <c r="A19" s="34"/>
      <c r="B19" s="27"/>
      <c r="C19" s="27"/>
      <c r="D19" s="33"/>
      <c r="E19" s="34"/>
      <c r="F19" s="27"/>
      <c r="G19" s="27"/>
      <c r="H19" s="27"/>
      <c r="I19" s="27"/>
    </row>
    <row r="20" spans="1:9" s="22" customFormat="1">
      <c r="A20" s="35"/>
      <c r="B20" s="29" t="s">
        <v>79</v>
      </c>
      <c r="C20" s="29"/>
      <c r="D20" s="35"/>
      <c r="E20" s="35"/>
      <c r="F20" s="29"/>
      <c r="G20" s="29"/>
      <c r="H20" s="29">
        <f>SUM(H8:H17)</f>
        <v>1779707.1768</v>
      </c>
      <c r="I20" s="29" t="s">
        <v>100</v>
      </c>
    </row>
  </sheetData>
  <mergeCells count="3">
    <mergeCell ref="A3:I3"/>
    <mergeCell ref="A2:I2"/>
    <mergeCell ref="A1:I1"/>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M27"/>
  <sheetViews>
    <sheetView zoomScale="84" zoomScaleNormal="84" workbookViewId="0">
      <selection activeCell="H27" sqref="H27"/>
    </sheetView>
  </sheetViews>
  <sheetFormatPr defaultRowHeight="15"/>
  <cols>
    <col min="1" max="2" width="22.85546875" customWidth="1"/>
    <col min="3" max="3" width="13.140625" bestFit="1" customWidth="1"/>
    <col min="4" max="4" width="20.140625" bestFit="1" customWidth="1"/>
    <col min="5" max="5" width="11.140625" bestFit="1" customWidth="1"/>
    <col min="6" max="6" width="17.42578125" customWidth="1"/>
    <col min="7" max="7" width="14.7109375" customWidth="1"/>
    <col min="8" max="8" width="22.42578125" bestFit="1" customWidth="1"/>
    <col min="9" max="9" width="36.140625" bestFit="1" customWidth="1"/>
    <col min="13" max="13" width="16.7109375" bestFit="1" customWidth="1"/>
  </cols>
  <sheetData>
    <row r="1" spans="1:13" s="17" customFormat="1" ht="15.75">
      <c r="A1" s="17" t="s">
        <v>1</v>
      </c>
    </row>
    <row r="2" spans="1:13" s="18" customFormat="1" ht="15.75"/>
    <row r="3" spans="1:13" s="19" customFormat="1" ht="15.75">
      <c r="B3" s="19" t="s">
        <v>99</v>
      </c>
      <c r="C3" s="19" t="s">
        <v>80</v>
      </c>
      <c r="D3" s="19" t="s">
        <v>98</v>
      </c>
      <c r="E3" s="19" t="s">
        <v>81</v>
      </c>
      <c r="F3" s="19" t="s">
        <v>103</v>
      </c>
      <c r="G3" s="19" t="s">
        <v>104</v>
      </c>
      <c r="H3" s="19" t="s">
        <v>82</v>
      </c>
      <c r="I3" s="19" t="s">
        <v>83</v>
      </c>
      <c r="J3" s="19" t="s">
        <v>13</v>
      </c>
      <c r="K3" s="19" t="s">
        <v>11</v>
      </c>
      <c r="L3" s="19" t="s">
        <v>14</v>
      </c>
      <c r="M3" s="19" t="s">
        <v>12</v>
      </c>
    </row>
    <row r="4" spans="1:13" s="20" customFormat="1" ht="15.75"/>
    <row r="5" spans="1:13" s="20" customFormat="1" ht="15.75">
      <c r="A5" s="20" t="s">
        <v>5</v>
      </c>
      <c r="E5" s="20">
        <v>1</v>
      </c>
      <c r="I5" s="20">
        <v>2</v>
      </c>
      <c r="K5" s="20">
        <v>1</v>
      </c>
    </row>
    <row r="6" spans="1:13" s="20" customFormat="1" ht="15.75">
      <c r="A6" s="20" t="s">
        <v>6</v>
      </c>
      <c r="H6" s="20">
        <v>4</v>
      </c>
      <c r="I6" s="20">
        <v>2</v>
      </c>
      <c r="J6" s="20">
        <v>4</v>
      </c>
    </row>
    <row r="7" spans="1:13" s="20" customFormat="1" ht="15.75">
      <c r="A7" s="20" t="s">
        <v>3</v>
      </c>
      <c r="B7" s="20">
        <v>1</v>
      </c>
      <c r="C7" s="20">
        <v>1</v>
      </c>
      <c r="D7" s="20">
        <v>3</v>
      </c>
    </row>
    <row r="8" spans="1:13" s="20" customFormat="1" ht="15.75">
      <c r="A8" s="20" t="s">
        <v>4</v>
      </c>
      <c r="E8" s="20">
        <v>2</v>
      </c>
      <c r="K8" s="20">
        <v>1</v>
      </c>
    </row>
    <row r="9" spans="1:13" s="20" customFormat="1" ht="15.75">
      <c r="A9" s="20" t="s">
        <v>3</v>
      </c>
      <c r="B9" s="20">
        <v>1</v>
      </c>
      <c r="C9" s="20">
        <v>1</v>
      </c>
      <c r="D9" s="20">
        <v>3</v>
      </c>
    </row>
    <row r="10" spans="1:13" s="20" customFormat="1" ht="15.75">
      <c r="A10" s="20" t="s">
        <v>2</v>
      </c>
      <c r="L10" s="20">
        <v>4</v>
      </c>
    </row>
    <row r="11" spans="1:13" s="20" customFormat="1" ht="15.75"/>
    <row r="12" spans="1:13" s="20" customFormat="1" ht="15.75">
      <c r="A12" s="20" t="s">
        <v>9</v>
      </c>
      <c r="B12" s="20">
        <v>1</v>
      </c>
      <c r="C12" s="20">
        <v>1</v>
      </c>
      <c r="D12" s="20">
        <v>3</v>
      </c>
      <c r="K12" s="21"/>
    </row>
    <row r="13" spans="1:13" s="20" customFormat="1" ht="15.75">
      <c r="A13" s="20" t="s">
        <v>10</v>
      </c>
      <c r="B13" s="20">
        <v>1</v>
      </c>
      <c r="C13" s="20">
        <v>1</v>
      </c>
      <c r="D13" s="20">
        <v>3</v>
      </c>
      <c r="K13" s="21"/>
    </row>
    <row r="14" spans="1:13" s="21" customFormat="1" ht="15.75">
      <c r="A14" s="21" t="s">
        <v>8</v>
      </c>
      <c r="F14" s="21">
        <v>1</v>
      </c>
      <c r="G14" s="21">
        <v>6</v>
      </c>
      <c r="I14" s="20"/>
      <c r="J14" s="20"/>
    </row>
    <row r="15" spans="1:13" s="20" customFormat="1" ht="15.75">
      <c r="A15" s="20" t="s">
        <v>7</v>
      </c>
      <c r="E15" s="20">
        <v>12</v>
      </c>
      <c r="K15" s="21"/>
      <c r="M15" s="20">
        <v>12</v>
      </c>
    </row>
    <row r="16" spans="1:13" s="20" customFormat="1" ht="15.75">
      <c r="A16" s="20" t="s">
        <v>16</v>
      </c>
    </row>
    <row r="17" spans="1:13" s="20" customFormat="1" ht="15.75"/>
    <row r="18" spans="1:13" s="20" customFormat="1" ht="15.75">
      <c r="A18" s="20" t="s">
        <v>101</v>
      </c>
    </row>
    <row r="19" spans="1:13" s="20" customFormat="1" ht="15.75">
      <c r="A19" s="20" t="s">
        <v>102</v>
      </c>
      <c r="H19" s="20">
        <v>10</v>
      </c>
      <c r="I19" s="20">
        <v>2</v>
      </c>
    </row>
    <row r="20" spans="1:13" s="20" customFormat="1" ht="15.75"/>
    <row r="21" spans="1:13" s="20" customFormat="1" ht="15.75"/>
    <row r="22" spans="1:13" s="20" customFormat="1" ht="15.75"/>
    <row r="23" spans="1:13" s="22" customFormat="1" ht="15.75">
      <c r="A23" s="22" t="s">
        <v>15</v>
      </c>
      <c r="B23" s="22">
        <f>SUM(B7:B22)</f>
        <v>4</v>
      </c>
      <c r="C23" s="22">
        <f>SUM(C7:C22)</f>
        <v>4</v>
      </c>
      <c r="D23" s="22">
        <f>SUM(D7:D22)</f>
        <v>12</v>
      </c>
      <c r="E23" s="22">
        <f>SUM(E5:E22)</f>
        <v>15</v>
      </c>
      <c r="F23" s="22">
        <f>SUM(F4:F22)</f>
        <v>1</v>
      </c>
      <c r="G23" s="22">
        <f>SUM(G14:G22)</f>
        <v>6</v>
      </c>
      <c r="H23" s="22">
        <f>SUM(H4:H22)</f>
        <v>14</v>
      </c>
      <c r="I23" s="22">
        <f>SUM(I5:I22)</f>
        <v>6</v>
      </c>
      <c r="J23" s="22">
        <f>SUM(J5:J22)</f>
        <v>4</v>
      </c>
      <c r="K23" s="22">
        <f>SUM(K5:K22)</f>
        <v>2</v>
      </c>
      <c r="L23" s="22">
        <f>SUM(L5:L22)</f>
        <v>4</v>
      </c>
      <c r="M23" s="22">
        <f>SUM(M4:M22)</f>
        <v>12</v>
      </c>
    </row>
    <row r="24" spans="1:13" s="20" customFormat="1" ht="15.75"/>
    <row r="25" spans="1:13" s="20" customFormat="1" ht="15.75"/>
    <row r="26" spans="1:13" s="20" customFormat="1" ht="15.75"/>
    <row r="27" spans="1:13">
      <c r="A27" t="s">
        <v>31</v>
      </c>
      <c r="B27">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38"/>
  <sheetViews>
    <sheetView topLeftCell="A7" workbookViewId="0">
      <selection activeCell="E33" sqref="E33"/>
    </sheetView>
  </sheetViews>
  <sheetFormatPr defaultRowHeight="12.75"/>
  <cols>
    <col min="1" max="1" width="9.140625" style="3"/>
    <col min="2" max="2" width="63.42578125" style="4" bestFit="1" customWidth="1"/>
    <col min="3" max="3" width="7.28515625" style="3" bestFit="1" customWidth="1"/>
    <col min="4" max="4" width="9.42578125" style="3" bestFit="1" customWidth="1"/>
    <col min="5" max="5" width="14.85546875" style="4" bestFit="1" customWidth="1"/>
    <col min="6" max="6" width="10.85546875" style="4" customWidth="1"/>
    <col min="7" max="7" width="15.85546875" style="4" bestFit="1" customWidth="1"/>
    <col min="8" max="8" width="8" style="4" bestFit="1" customWidth="1"/>
    <col min="9" max="16384" width="9.140625" style="4"/>
  </cols>
  <sheetData>
    <row r="1" spans="1:10" s="1" customFormat="1">
      <c r="A1" s="128" t="s">
        <v>32</v>
      </c>
      <c r="B1" s="128"/>
      <c r="C1" s="128"/>
      <c r="D1" s="128"/>
      <c r="E1" s="128"/>
      <c r="F1" s="128"/>
      <c r="G1" s="128"/>
      <c r="H1" s="128"/>
    </row>
    <row r="2" spans="1:10" s="1" customFormat="1">
      <c r="A2" s="128" t="s">
        <v>33</v>
      </c>
      <c r="B2" s="128"/>
      <c r="C2" s="128"/>
      <c r="D2" s="128"/>
      <c r="E2" s="128"/>
      <c r="F2" s="128"/>
      <c r="G2" s="128"/>
      <c r="H2" s="128"/>
    </row>
    <row r="3" spans="1:10" s="1" customFormat="1" ht="25.5">
      <c r="A3" s="2" t="s">
        <v>34</v>
      </c>
      <c r="B3" s="2" t="s">
        <v>0</v>
      </c>
      <c r="C3" s="2"/>
      <c r="D3" s="2" t="s">
        <v>35</v>
      </c>
      <c r="E3" s="2" t="s">
        <v>36</v>
      </c>
      <c r="F3" s="2" t="s">
        <v>37</v>
      </c>
      <c r="G3" s="2" t="s">
        <v>38</v>
      </c>
      <c r="H3" s="2" t="s">
        <v>39</v>
      </c>
    </row>
    <row r="4" spans="1:10">
      <c r="A4" s="3">
        <v>1</v>
      </c>
      <c r="B4" s="4" t="s">
        <v>40</v>
      </c>
      <c r="D4" s="5" t="s">
        <v>41</v>
      </c>
      <c r="E4" s="6">
        <v>2000</v>
      </c>
      <c r="F4" s="6">
        <v>8</v>
      </c>
      <c r="G4" s="6">
        <f>1.578*6000</f>
        <v>9468</v>
      </c>
      <c r="H4" s="6">
        <f>(G4/E4)*F4</f>
        <v>37.872</v>
      </c>
    </row>
    <row r="5" spans="1:10">
      <c r="A5" s="3">
        <v>2</v>
      </c>
      <c r="B5" s="7" t="s">
        <v>42</v>
      </c>
      <c r="D5" s="5" t="s">
        <v>43</v>
      </c>
      <c r="E5" s="6">
        <v>457</v>
      </c>
      <c r="F5" s="6">
        <v>14.5</v>
      </c>
      <c r="G5" s="6">
        <f>1.578*700</f>
        <v>1104.6000000000001</v>
      </c>
      <c r="H5" s="6">
        <f>(G5/E5)*F5</f>
        <v>35.047483588621446</v>
      </c>
    </row>
    <row r="6" spans="1:10">
      <c r="A6" s="3">
        <v>3</v>
      </c>
      <c r="B6" s="7" t="s">
        <v>44</v>
      </c>
      <c r="D6" s="5" t="s">
        <v>43</v>
      </c>
      <c r="E6" s="6">
        <v>3280</v>
      </c>
      <c r="F6" s="6">
        <v>19.5</v>
      </c>
      <c r="G6" s="6">
        <f>1.578*3640</f>
        <v>5743.92</v>
      </c>
      <c r="H6" s="6">
        <f>(G6/E6)*F6</f>
        <v>34.148304878048783</v>
      </c>
    </row>
    <row r="7" spans="1:10">
      <c r="A7" s="8" t="s">
        <v>20</v>
      </c>
      <c r="B7" s="7" t="s">
        <v>45</v>
      </c>
      <c r="C7" s="9">
        <v>0.5</v>
      </c>
      <c r="E7" s="6"/>
      <c r="F7" s="6"/>
      <c r="G7" s="6"/>
      <c r="H7" s="6"/>
    </row>
    <row r="8" spans="1:10">
      <c r="A8" s="8" t="s">
        <v>22</v>
      </c>
      <c r="B8" s="7" t="s">
        <v>46</v>
      </c>
      <c r="C8" s="9">
        <v>0.5</v>
      </c>
      <c r="E8" s="6"/>
      <c r="F8" s="6"/>
      <c r="G8" s="6"/>
      <c r="H8" s="6"/>
    </row>
    <row r="9" spans="1:10">
      <c r="A9" s="3">
        <v>4</v>
      </c>
      <c r="B9" s="7" t="s">
        <v>47</v>
      </c>
      <c r="C9" s="9"/>
      <c r="D9" s="5" t="s">
        <v>18</v>
      </c>
      <c r="E9" s="6">
        <v>700</v>
      </c>
      <c r="F9" s="6">
        <v>6.5</v>
      </c>
      <c r="G9" s="6">
        <f>1.578*950</f>
        <v>1499.1000000000001</v>
      </c>
      <c r="H9" s="6">
        <f>(G9/E9)*F9</f>
        <v>13.920214285714287</v>
      </c>
    </row>
    <row r="10" spans="1:10">
      <c r="A10" s="3">
        <v>5</v>
      </c>
      <c r="B10" s="7" t="s">
        <v>48</v>
      </c>
      <c r="C10" s="9"/>
      <c r="D10" s="5" t="s">
        <v>18</v>
      </c>
      <c r="E10" s="6">
        <v>650</v>
      </c>
      <c r="F10" s="6">
        <v>3</v>
      </c>
      <c r="G10" s="6">
        <f>1.578*920</f>
        <v>1451.76</v>
      </c>
      <c r="H10" s="6">
        <f>(G10/E10)*F10</f>
        <v>6.7004307692307687</v>
      </c>
    </row>
    <row r="11" spans="1:10">
      <c r="A11" s="3">
        <v>6</v>
      </c>
      <c r="B11" s="7" t="s">
        <v>49</v>
      </c>
      <c r="C11" s="9"/>
      <c r="D11" s="5" t="s">
        <v>21</v>
      </c>
      <c r="E11" s="6">
        <v>381.1</v>
      </c>
      <c r="F11" s="6">
        <v>3</v>
      </c>
      <c r="G11" s="6">
        <f>1.578*965.2</f>
        <v>1523.0856000000001</v>
      </c>
      <c r="H11" s="6">
        <f>(G11/E11)*F11</f>
        <v>11.9896531094201</v>
      </c>
    </row>
    <row r="12" spans="1:10">
      <c r="A12" s="8" t="s">
        <v>20</v>
      </c>
      <c r="B12" s="7" t="s">
        <v>50</v>
      </c>
      <c r="C12" s="9">
        <v>0.4</v>
      </c>
      <c r="E12" s="6"/>
      <c r="F12" s="6"/>
      <c r="G12" s="6"/>
    </row>
    <row r="13" spans="1:10">
      <c r="A13" s="8" t="s">
        <v>22</v>
      </c>
      <c r="B13" s="7" t="s">
        <v>51</v>
      </c>
      <c r="C13" s="9">
        <v>0.4</v>
      </c>
      <c r="E13" s="6"/>
      <c r="F13" s="6"/>
      <c r="G13" s="6"/>
      <c r="H13" s="6"/>
    </row>
    <row r="14" spans="1:10">
      <c r="A14" s="8" t="s">
        <v>23</v>
      </c>
      <c r="B14" s="7" t="s">
        <v>52</v>
      </c>
      <c r="C14" s="9">
        <v>0.1</v>
      </c>
      <c r="E14" s="6"/>
      <c r="F14" s="6"/>
      <c r="G14" s="6"/>
      <c r="H14" s="6"/>
    </row>
    <row r="15" spans="1:10">
      <c r="A15" s="8" t="s">
        <v>24</v>
      </c>
      <c r="B15" s="7" t="s">
        <v>53</v>
      </c>
      <c r="C15" s="9">
        <v>0.1</v>
      </c>
      <c r="E15" s="6"/>
      <c r="F15" s="6"/>
      <c r="G15" s="6"/>
      <c r="H15" s="6"/>
    </row>
    <row r="16" spans="1:10">
      <c r="A16" s="3">
        <v>7</v>
      </c>
      <c r="B16" s="7" t="s">
        <v>54</v>
      </c>
      <c r="D16" s="5" t="s">
        <v>55</v>
      </c>
      <c r="E16" s="6">
        <v>100</v>
      </c>
      <c r="F16" s="6">
        <v>3</v>
      </c>
      <c r="G16" s="6">
        <f>1.578*196.65</f>
        <v>310.31370000000004</v>
      </c>
      <c r="H16" s="6">
        <f>(G16/E16)*F16</f>
        <v>9.3094110000000008</v>
      </c>
      <c r="I16" s="4">
        <v>215</v>
      </c>
      <c r="J16" s="4">
        <f>C17*I16</f>
        <v>71.659499999999994</v>
      </c>
    </row>
    <row r="17" spans="1:10">
      <c r="A17" s="8" t="s">
        <v>20</v>
      </c>
      <c r="B17" s="7" t="s">
        <v>56</v>
      </c>
      <c r="C17" s="9">
        <v>0.33329999999999999</v>
      </c>
      <c r="E17" s="6"/>
      <c r="F17" s="6"/>
      <c r="G17" s="6"/>
      <c r="H17" s="6"/>
      <c r="I17" s="4">
        <v>135</v>
      </c>
      <c r="J17" s="4">
        <f>C18*I17</f>
        <v>44.9955</v>
      </c>
    </row>
    <row r="18" spans="1:10">
      <c r="A18" s="8" t="s">
        <v>22</v>
      </c>
      <c r="B18" s="7" t="s">
        <v>57</v>
      </c>
      <c r="C18" s="9">
        <v>0.33329999999999999</v>
      </c>
      <c r="E18" s="6"/>
      <c r="F18" s="6"/>
      <c r="G18" s="6"/>
      <c r="H18" s="6"/>
      <c r="I18" s="4">
        <v>240</v>
      </c>
      <c r="J18" s="4">
        <f>C19*I18</f>
        <v>79.99199999999999</v>
      </c>
    </row>
    <row r="19" spans="1:10">
      <c r="A19" s="8" t="s">
        <v>23</v>
      </c>
      <c r="B19" s="7" t="s">
        <v>58</v>
      </c>
      <c r="C19" s="9">
        <v>0.33329999999999999</v>
      </c>
      <c r="E19" s="6"/>
      <c r="F19" s="6"/>
      <c r="G19" s="6"/>
      <c r="H19" s="6"/>
      <c r="J19" s="4">
        <f>SUM(J16:J18)</f>
        <v>196.64699999999999</v>
      </c>
    </row>
    <row r="20" spans="1:10">
      <c r="A20" s="3">
        <v>8</v>
      </c>
      <c r="B20" s="7" t="s">
        <v>59</v>
      </c>
      <c r="D20" s="5" t="s">
        <v>21</v>
      </c>
      <c r="E20" s="6">
        <v>1281.33</v>
      </c>
      <c r="F20" s="6">
        <v>5</v>
      </c>
      <c r="G20" s="6">
        <f>1.578*2886.38</f>
        <v>4554.7076400000005</v>
      </c>
      <c r="H20" s="6">
        <f>(G20/E20)*F20</f>
        <v>17.773359087822811</v>
      </c>
      <c r="I20" s="4">
        <v>2500</v>
      </c>
      <c r="J20" s="4">
        <f>C21*I20</f>
        <v>833.25</v>
      </c>
    </row>
    <row r="21" spans="1:10">
      <c r="A21" s="8" t="s">
        <v>20</v>
      </c>
      <c r="B21" s="7" t="s">
        <v>60</v>
      </c>
      <c r="C21" s="9">
        <v>0.33329999999999999</v>
      </c>
      <c r="E21" s="6"/>
      <c r="F21" s="6"/>
      <c r="G21" s="6"/>
      <c r="H21" s="6"/>
      <c r="I21" s="4">
        <v>2395</v>
      </c>
      <c r="J21" s="4">
        <f>C22*I21</f>
        <v>798.25349999999992</v>
      </c>
    </row>
    <row r="22" spans="1:10">
      <c r="A22" s="8" t="s">
        <v>22</v>
      </c>
      <c r="B22" s="7" t="s">
        <v>61</v>
      </c>
      <c r="C22" s="9">
        <v>0.33329999999999999</v>
      </c>
      <c r="E22" s="6"/>
      <c r="F22" s="6"/>
      <c r="G22" s="6"/>
      <c r="H22" s="6"/>
      <c r="I22" s="4">
        <v>3765</v>
      </c>
      <c r="J22" s="4">
        <f>C23*I22</f>
        <v>1254.8744999999999</v>
      </c>
    </row>
    <row r="23" spans="1:10">
      <c r="A23" s="8" t="s">
        <v>23</v>
      </c>
      <c r="B23" s="7" t="s">
        <v>62</v>
      </c>
      <c r="C23" s="9">
        <v>0.33329999999999999</v>
      </c>
      <c r="E23" s="6"/>
      <c r="F23" s="6"/>
      <c r="G23" s="6"/>
      <c r="H23" s="6"/>
      <c r="J23" s="4">
        <f>SUM(J20:J22)</f>
        <v>2886.3779999999997</v>
      </c>
    </row>
    <row r="24" spans="1:10">
      <c r="A24" s="3">
        <v>9</v>
      </c>
      <c r="B24" s="7" t="s">
        <v>63</v>
      </c>
      <c r="D24" s="5" t="s">
        <v>64</v>
      </c>
      <c r="E24" s="6">
        <v>144.5</v>
      </c>
      <c r="F24" s="6">
        <v>2.5</v>
      </c>
      <c r="G24" s="6">
        <f>1.578*176.98</f>
        <v>279.27443999999997</v>
      </c>
      <c r="H24" s="6">
        <f>(G24/E24)*F24</f>
        <v>4.8317377162629755</v>
      </c>
    </row>
    <row r="25" spans="1:10">
      <c r="A25" s="8" t="s">
        <v>20</v>
      </c>
      <c r="B25" s="7" t="s">
        <v>65</v>
      </c>
      <c r="C25" s="9">
        <v>0.33329999999999999</v>
      </c>
      <c r="E25" s="6"/>
      <c r="F25" s="6"/>
      <c r="G25" s="6"/>
      <c r="H25" s="6"/>
      <c r="I25" s="4">
        <v>64</v>
      </c>
      <c r="J25" s="4">
        <f>C25*I25</f>
        <v>21.331199999999999</v>
      </c>
    </row>
    <row r="26" spans="1:10">
      <c r="A26" s="8" t="s">
        <v>22</v>
      </c>
      <c r="B26" s="7" t="s">
        <v>66</v>
      </c>
      <c r="C26" s="9">
        <v>0.33329999999999999</v>
      </c>
      <c r="E26" s="6"/>
      <c r="F26" s="6"/>
      <c r="G26" s="6"/>
      <c r="H26" s="6"/>
      <c r="I26" s="4">
        <v>403</v>
      </c>
      <c r="J26" s="4">
        <f>C26*I26</f>
        <v>134.31989999999999</v>
      </c>
    </row>
    <row r="27" spans="1:10">
      <c r="A27" s="8" t="s">
        <v>23</v>
      </c>
      <c r="B27" s="7" t="s">
        <v>67</v>
      </c>
      <c r="C27" s="9">
        <v>0.33329999999999999</v>
      </c>
      <c r="E27" s="6"/>
      <c r="F27" s="6"/>
      <c r="G27" s="6"/>
      <c r="H27" s="6"/>
      <c r="I27" s="4">
        <v>64</v>
      </c>
      <c r="J27" s="4">
        <f>C27*I27</f>
        <v>21.331199999999999</v>
      </c>
    </row>
    <row r="28" spans="1:10">
      <c r="A28" s="3">
        <v>10</v>
      </c>
      <c r="B28" s="7" t="s">
        <v>68</v>
      </c>
      <c r="D28" s="5" t="s">
        <v>27</v>
      </c>
      <c r="E28" s="6">
        <v>655</v>
      </c>
      <c r="F28" s="6">
        <v>3.5</v>
      </c>
      <c r="G28" s="6">
        <f>E28*1.55*1.578</f>
        <v>1602.0645000000002</v>
      </c>
      <c r="H28" s="6">
        <f>(G28/E28)*F28</f>
        <v>8.5606500000000008</v>
      </c>
      <c r="J28" s="4">
        <f>SUM(J25:J27)</f>
        <v>176.98229999999998</v>
      </c>
    </row>
    <row r="29" spans="1:10">
      <c r="A29" s="8" t="s">
        <v>20</v>
      </c>
      <c r="B29" s="7" t="s">
        <v>69</v>
      </c>
      <c r="C29" s="9">
        <v>0.5</v>
      </c>
      <c r="F29" s="6"/>
      <c r="G29" s="6"/>
      <c r="H29" s="6"/>
    </row>
    <row r="30" spans="1:10">
      <c r="A30" s="8" t="s">
        <v>22</v>
      </c>
      <c r="B30" s="7" t="s">
        <v>70</v>
      </c>
      <c r="C30" s="9">
        <v>0.5</v>
      </c>
      <c r="F30" s="6"/>
      <c r="G30" s="6"/>
      <c r="H30" s="6"/>
    </row>
    <row r="31" spans="1:10">
      <c r="A31" s="10">
        <v>11</v>
      </c>
      <c r="B31" s="11" t="s">
        <v>71</v>
      </c>
      <c r="C31" s="9"/>
      <c r="D31" s="12" t="s">
        <v>27</v>
      </c>
      <c r="E31" s="13">
        <v>35000</v>
      </c>
      <c r="F31" s="13">
        <v>2.5</v>
      </c>
      <c r="G31" s="13">
        <f>1.578*42000</f>
        <v>66276</v>
      </c>
      <c r="H31" s="13">
        <f>(G31/E31)*F31</f>
        <v>4.734</v>
      </c>
    </row>
    <row r="32" spans="1:10">
      <c r="A32" s="3">
        <v>12</v>
      </c>
      <c r="B32" s="7" t="s">
        <v>72</v>
      </c>
      <c r="C32" s="9"/>
      <c r="D32" s="5" t="s">
        <v>73</v>
      </c>
      <c r="E32" s="6">
        <v>825</v>
      </c>
      <c r="F32" s="6">
        <v>4</v>
      </c>
      <c r="G32" s="6">
        <f>E32*1.7*1.578</f>
        <v>2213.145</v>
      </c>
      <c r="H32" s="6">
        <f>(G32/E32)*F32</f>
        <v>10.730399999999999</v>
      </c>
    </row>
    <row r="33" spans="1:8">
      <c r="A33" s="8" t="s">
        <v>20</v>
      </c>
      <c r="B33" s="7" t="s">
        <v>74</v>
      </c>
      <c r="C33" s="9">
        <v>0.7</v>
      </c>
      <c r="F33" s="6"/>
      <c r="G33" s="6"/>
      <c r="H33" s="6"/>
    </row>
    <row r="34" spans="1:8">
      <c r="A34" s="8" t="s">
        <v>22</v>
      </c>
      <c r="B34" s="7" t="s">
        <v>75</v>
      </c>
      <c r="C34" s="9">
        <v>0.3</v>
      </c>
      <c r="G34" s="6"/>
      <c r="H34" s="6"/>
    </row>
    <row r="35" spans="1:8">
      <c r="A35" s="3">
        <v>13</v>
      </c>
      <c r="B35" s="7" t="s">
        <v>76</v>
      </c>
      <c r="C35" s="9"/>
      <c r="D35" s="5" t="s">
        <v>27</v>
      </c>
      <c r="E35" s="6">
        <v>143.38</v>
      </c>
      <c r="F35" s="6">
        <v>25</v>
      </c>
      <c r="G35" s="6">
        <f>(G36+G37/2)*1.578</f>
        <v>426.06</v>
      </c>
      <c r="H35" s="6">
        <f>(G35/E35)*F35</f>
        <v>74.288603710419864</v>
      </c>
    </row>
    <row r="36" spans="1:8">
      <c r="A36" s="8" t="s">
        <v>20</v>
      </c>
      <c r="B36" s="7" t="s">
        <v>77</v>
      </c>
      <c r="C36" s="9">
        <v>0.5</v>
      </c>
      <c r="G36" s="6">
        <v>120</v>
      </c>
      <c r="H36" s="6"/>
    </row>
    <row r="37" spans="1:8">
      <c r="A37" s="8" t="s">
        <v>22</v>
      </c>
      <c r="B37" s="7" t="s">
        <v>78</v>
      </c>
      <c r="C37" s="9">
        <v>0.5</v>
      </c>
      <c r="G37" s="6">
        <v>300</v>
      </c>
      <c r="H37" s="6"/>
    </row>
    <row r="38" spans="1:8" s="1" customFormat="1">
      <c r="A38" s="14">
        <v>14</v>
      </c>
      <c r="B38" s="128" t="s">
        <v>79</v>
      </c>
      <c r="C38" s="128"/>
      <c r="D38" s="128"/>
      <c r="E38" s="128"/>
      <c r="F38" s="15">
        <f>SUM(F4:F37)</f>
        <v>100</v>
      </c>
      <c r="G38" s="15"/>
      <c r="H38" s="16">
        <f>SUM(H4:H37)/100</f>
        <v>2.6990624814554103</v>
      </c>
    </row>
  </sheetData>
  <mergeCells count="3">
    <mergeCell ref="A1:H1"/>
    <mergeCell ref="A2:H2"/>
    <mergeCell ref="B38:E38"/>
  </mergeCells>
  <printOptions gridLines="1"/>
  <pageMargins left="0.70866141732283472" right="0.70866141732283472" top="0.74803149606299213" bottom="0.74803149606299213" header="0.31496062992125984" footer="0.31496062992125984"/>
  <pageSetup paperSize="9" scale="95" orientation="landscape" horizontalDpi="300" verticalDpi="300" r:id="rId1"/>
  <headerFooter>
    <oddHeader>&amp;RAnnexure - 5</oddHeader>
    <oddFooter>&amp;LHindustan Steelworks Constructions Limited&amp;RArchitects Studio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Int Plum</vt:lpstr>
      <vt:lpstr>FURNITURE</vt:lpstr>
      <vt:lpstr>furniture calculation</vt:lpstr>
      <vt:lpstr>CI</vt:lpstr>
      <vt:lpstr>CI!Print_Area</vt:lpstr>
      <vt:lpstr>'Int Plum'!Print_Area</vt:lpstr>
      <vt:lpstr>'Int Plum'!Print_Titles</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Soumya</cp:lastModifiedBy>
  <cp:lastPrinted>2013-07-01T12:37:13Z</cp:lastPrinted>
  <dcterms:created xsi:type="dcterms:W3CDTF">2012-06-02T05:36:50Z</dcterms:created>
  <dcterms:modified xsi:type="dcterms:W3CDTF">2013-07-16T08:09:00Z</dcterms:modified>
</cp:coreProperties>
</file>