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7425" tabRatio="787"/>
  </bookViews>
  <sheets>
    <sheet name="Internal BOQ" sheetId="22" r:id="rId1"/>
    <sheet name="FURNITURE" sheetId="6" state="hidden" r:id="rId2"/>
    <sheet name="furniture calculation" sheetId="10" state="hidden" r:id="rId3"/>
    <sheet name="CI" sheetId="9" state="hidden" r:id="rId4"/>
  </sheets>
  <externalReferences>
    <externalReference r:id="rId5"/>
  </externalReference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 localSheetId="0">'Internal BOQ'!$A$1:$F$108</definedName>
    <definedName name="Excel_BuiltIn_Print_Area_2_1">#REF!</definedName>
    <definedName name="Excel_BuiltIn_Print_Area_2_1_1" localSheetId="0">'Internal BOQ'!$A$1:$F$108</definedName>
    <definedName name="Excel_BuiltIn_Print_Area_2_1_1">#REF!</definedName>
    <definedName name="Excel_BuiltIn_Print_Area_2_1_1_1">#REF!</definedName>
    <definedName name="Excel_BuiltIn_Print_Area_3" localSheetId="0">'Internal BOQ'!$A$1:$F$108</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 localSheetId="0">'Internal BOQ'!$A$2:$IS$3</definedName>
    <definedName name="Excel_BuiltIn_Print_Titles_2_1">#REF!</definedName>
    <definedName name="Excel_BuiltIn_Print_Titles_3">#REF!</definedName>
    <definedName name="Excel_BuiltIn_Print_Titles_3_1">#REF!</definedName>
    <definedName name="_xlnm.Print_Area" localSheetId="3">CI!$A$1:$H$38</definedName>
    <definedName name="_xlnm.Print_Area" localSheetId="0">'Internal BOQ'!$A$1:$F$299</definedName>
    <definedName name="_xlnm.Print_Titles" localSheetId="0">'Internal BOQ'!$A$1:$IS$4</definedName>
  </definedNames>
  <calcPr calcId="124519"/>
</workbook>
</file>

<file path=xl/calcChain.xml><?xml version="1.0" encoding="utf-8"?>
<calcChain xmlns="http://schemas.openxmlformats.org/spreadsheetml/2006/main">
  <c r="F97" i="22"/>
  <c r="F67"/>
  <c r="F65"/>
  <c r="F104" l="1"/>
  <c r="F120"/>
  <c r="F50"/>
  <c r="F298"/>
  <c r="F114"/>
  <c r="F111"/>
  <c r="E294"/>
  <c r="F294" s="1"/>
  <c r="E291"/>
  <c r="F291" s="1"/>
  <c r="E289"/>
  <c r="F289" s="1"/>
  <c r="E284"/>
  <c r="F284" s="1"/>
  <c r="E280"/>
  <c r="F280" s="1"/>
  <c r="E276"/>
  <c r="F276" s="1"/>
  <c r="E274"/>
  <c r="F274" s="1"/>
  <c r="E272"/>
  <c r="F272" s="1"/>
  <c r="E270"/>
  <c r="F270" s="1"/>
  <c r="F255"/>
  <c r="E253"/>
  <c r="C253"/>
  <c r="E251"/>
  <c r="F251" s="1"/>
  <c r="F249"/>
  <c r="C108"/>
  <c r="F108" s="1"/>
  <c r="F106"/>
  <c r="E248"/>
  <c r="F248" s="1"/>
  <c r="F103"/>
  <c r="F102"/>
  <c r="F101"/>
  <c r="E246"/>
  <c r="E245"/>
  <c r="F245" s="1"/>
  <c r="E244"/>
  <c r="F244" s="1"/>
  <c r="E240"/>
  <c r="C240"/>
  <c r="E239"/>
  <c r="F239" s="1"/>
  <c r="F90"/>
  <c r="F89"/>
  <c r="F86"/>
  <c r="F235"/>
  <c r="F84"/>
  <c r="F82"/>
  <c r="F79"/>
  <c r="F232"/>
  <c r="F75"/>
  <c r="F74"/>
  <c r="F73"/>
  <c r="F72"/>
  <c r="F231"/>
  <c r="F230"/>
  <c r="E227"/>
  <c r="E226"/>
  <c r="F226" s="1"/>
  <c r="E225"/>
  <c r="C225"/>
  <c r="F93" s="1"/>
  <c r="E224"/>
  <c r="F224" s="1"/>
  <c r="E223"/>
  <c r="F223" s="1"/>
  <c r="F218"/>
  <c r="F216"/>
  <c r="F214"/>
  <c r="F212"/>
  <c r="F210"/>
  <c r="F208"/>
  <c r="F206"/>
  <c r="F204"/>
  <c r="F202"/>
  <c r="F199"/>
  <c r="E176"/>
  <c r="F176" s="1"/>
  <c r="F170"/>
  <c r="E160"/>
  <c r="F160" s="1"/>
  <c r="E158"/>
  <c r="F158" s="1"/>
  <c r="C63"/>
  <c r="F63" s="1"/>
  <c r="C61"/>
  <c r="F61" s="1"/>
  <c r="C56"/>
  <c r="F56" s="1"/>
  <c r="F51"/>
  <c r="C147"/>
  <c r="F147" s="1"/>
  <c r="E145"/>
  <c r="F145" s="1"/>
  <c r="E143"/>
  <c r="F143" s="1"/>
  <c r="E141"/>
  <c r="F141" s="1"/>
  <c r="E139"/>
  <c r="F139" s="1"/>
  <c r="E136"/>
  <c r="F136" s="1"/>
  <c r="E134"/>
  <c r="F134" s="1"/>
  <c r="E132"/>
  <c r="F132" s="1"/>
  <c r="E130"/>
  <c r="F130" s="1"/>
  <c r="E128"/>
  <c r="F128" s="1"/>
  <c r="E126"/>
  <c r="F126" s="1"/>
  <c r="E123"/>
  <c r="F123" s="1"/>
  <c r="F45"/>
  <c r="F44"/>
  <c r="C43"/>
  <c r="F43" s="1"/>
  <c r="F38"/>
  <c r="F37"/>
  <c r="F36"/>
  <c r="F32"/>
  <c r="F29"/>
  <c r="C27"/>
  <c r="F27" s="1"/>
  <c r="F25"/>
  <c r="F23"/>
  <c r="F21"/>
  <c r="F19"/>
  <c r="F17"/>
  <c r="C15"/>
  <c r="F15" s="1"/>
  <c r="C13"/>
  <c r="F13" s="1"/>
  <c r="F12"/>
  <c r="F225" l="1"/>
  <c r="F240"/>
  <c r="F253"/>
  <c r="F299" s="1"/>
  <c r="G18" i="6" l="1"/>
  <c r="H18" s="1"/>
  <c r="G17"/>
  <c r="G7"/>
  <c r="H7"/>
  <c r="G23" i="10"/>
  <c r="E15" i="6"/>
  <c r="H23" i="10"/>
  <c r="F23"/>
  <c r="B23"/>
  <c r="E16" i="6" s="1"/>
  <c r="H16" s="1"/>
  <c r="C23" i="10"/>
  <c r="D23"/>
  <c r="E13" i="6"/>
  <c r="E23" i="10"/>
  <c r="I23"/>
  <c r="J23"/>
  <c r="K23"/>
  <c r="L23"/>
  <c r="E17" i="6"/>
  <c r="H17" s="1"/>
  <c r="M23" i="10"/>
  <c r="E14" i="6"/>
  <c r="G9"/>
  <c r="H9" s="1"/>
  <c r="G10"/>
  <c r="H10" s="1"/>
  <c r="G11"/>
  <c r="G12"/>
  <c r="G13"/>
  <c r="G14"/>
  <c r="H14" s="1"/>
  <c r="G15"/>
  <c r="G16"/>
  <c r="G8"/>
  <c r="H8" s="1"/>
  <c r="F38" i="9"/>
  <c r="H35"/>
  <c r="G35"/>
  <c r="H32"/>
  <c r="G32"/>
  <c r="H31"/>
  <c r="G31"/>
  <c r="G28"/>
  <c r="H28" s="1"/>
  <c r="J27"/>
  <c r="J26"/>
  <c r="J28"/>
  <c r="J25"/>
  <c r="H24"/>
  <c r="G24"/>
  <c r="J22"/>
  <c r="J21"/>
  <c r="J23"/>
  <c r="J20"/>
  <c r="H20"/>
  <c r="G20"/>
  <c r="J18"/>
  <c r="J17"/>
  <c r="J19"/>
  <c r="J16"/>
  <c r="H16"/>
  <c r="G16"/>
  <c r="H11"/>
  <c r="G11"/>
  <c r="H10"/>
  <c r="G10"/>
  <c r="H9"/>
  <c r="G9"/>
  <c r="H6"/>
  <c r="G6"/>
  <c r="H5"/>
  <c r="G5"/>
  <c r="H4"/>
  <c r="H38" s="1"/>
  <c r="G4"/>
  <c r="E12" i="6"/>
  <c r="H12" s="1"/>
  <c r="E11"/>
  <c r="H11"/>
  <c r="H15" l="1"/>
  <c r="H13"/>
  <c r="H20"/>
</calcChain>
</file>

<file path=xl/sharedStrings.xml><?xml version="1.0" encoding="utf-8"?>
<sst xmlns="http://schemas.openxmlformats.org/spreadsheetml/2006/main" count="560" uniqueCount="328">
  <si>
    <t>Description</t>
  </si>
  <si>
    <t>S.NO</t>
  </si>
  <si>
    <t>MISCELLANEOUS</t>
  </si>
  <si>
    <t>DINING ROOM</t>
  </si>
  <si>
    <t>MVI ROOM</t>
  </si>
  <si>
    <t>CASHIER</t>
  </si>
  <si>
    <t>RECEPTION/ WAITING</t>
  </si>
  <si>
    <t xml:space="preserve">CUSTOMER LOUNGE </t>
  </si>
  <si>
    <t>WORKSTATIONS</t>
  </si>
  <si>
    <t>CONFERENCE ROOM</t>
  </si>
  <si>
    <t>EXECUTIVE</t>
  </si>
  <si>
    <t>MANAGER</t>
  </si>
  <si>
    <t>COUNTER</t>
  </si>
  <si>
    <t>WORK STATION</t>
  </si>
  <si>
    <t xml:space="preserve">SOFA 2 SEATER </t>
  </si>
  <si>
    <t>DINNING TABLE  (6 SEATER)</t>
  </si>
  <si>
    <t>TOTAL</t>
  </si>
  <si>
    <t>SERVER</t>
  </si>
  <si>
    <t>DESCRIPTION OF ITEM</t>
  </si>
  <si>
    <t>UNIT</t>
  </si>
  <si>
    <t>cum</t>
  </si>
  <si>
    <t>a</t>
  </si>
  <si>
    <t>sqm</t>
  </si>
  <si>
    <t>b</t>
  </si>
  <si>
    <t>c</t>
  </si>
  <si>
    <t>d</t>
  </si>
  <si>
    <t>Each</t>
  </si>
  <si>
    <t>Rm</t>
  </si>
  <si>
    <t>no of fans</t>
  </si>
  <si>
    <t>PROFORMA FOR CALCULATION OF COST INDEX (PAR 1.10.2007, PAGE 20) ON 12 TH MAR 2012 FOR LAWNGTLAI</t>
  </si>
  <si>
    <t xml:space="preserve"> (Rates as per PWD Mizoram SOR 2007 Plus CI 157.8)</t>
  </si>
  <si>
    <t>Sl. No.</t>
  </si>
  <si>
    <t>Unit</t>
  </si>
  <si>
    <t>Rate as on 1.10.2007 in Rs.</t>
  </si>
  <si>
    <t>Weightage</t>
  </si>
  <si>
    <t>Rate as on 10.03.2012 in Rs.</t>
  </si>
  <si>
    <t>Cost Index</t>
  </si>
  <si>
    <t>Bricks</t>
  </si>
  <si>
    <t>1000 Nos.</t>
  </si>
  <si>
    <t>Cement (OPC)</t>
  </si>
  <si>
    <t>Qtl.</t>
  </si>
  <si>
    <t>Steel</t>
  </si>
  <si>
    <t>8 &amp; 10 MM (Tor Steel)</t>
  </si>
  <si>
    <t>12 &amp; 16 MM (Tor Steel)</t>
  </si>
  <si>
    <t>Agreegate 20 MM Size</t>
  </si>
  <si>
    <t>Sand (Coarse Sand)</t>
  </si>
  <si>
    <t>Flooring Items</t>
  </si>
  <si>
    <t>Mozaic Tiles</t>
  </si>
  <si>
    <t>Ceramic Tiles</t>
  </si>
  <si>
    <t>Kota Stone</t>
  </si>
  <si>
    <t>Granite Stone</t>
  </si>
  <si>
    <t>Paints</t>
  </si>
  <si>
    <t>Lit.</t>
  </si>
  <si>
    <t>Synthetic Enamel Paint</t>
  </si>
  <si>
    <t>OBD</t>
  </si>
  <si>
    <t>Plastic Enamel Paint</t>
  </si>
  <si>
    <t>Ply &amp; Commercial Wood</t>
  </si>
  <si>
    <t>12 MM Thick Particle Board</t>
  </si>
  <si>
    <t>Steel Window Standard Z Section</t>
  </si>
  <si>
    <t>Aluminium Window</t>
  </si>
  <si>
    <t>Pipes</t>
  </si>
  <si>
    <t>Mtr.</t>
  </si>
  <si>
    <t>15 MM GI Pipe</t>
  </si>
  <si>
    <t>100 MM SCI Pipes</t>
  </si>
  <si>
    <t>20 MM Black Conduit</t>
  </si>
  <si>
    <t>Lamps &amp; Fans</t>
  </si>
  <si>
    <t>Ceiling Fan 48"</t>
  </si>
  <si>
    <t>1.20 M Fluroscent Tube with fittings</t>
  </si>
  <si>
    <t>Elect. Machinary Fitting Motors 7.5 HP (Pump Set) 1500 RPM (Kirloskar)</t>
  </si>
  <si>
    <t>Wires &amp; Cables (Copper)</t>
  </si>
  <si>
    <t>100 Mtr.</t>
  </si>
  <si>
    <t>1.5 sqmm</t>
  </si>
  <si>
    <t>4.0 sqmm</t>
  </si>
  <si>
    <t>Labour</t>
  </si>
  <si>
    <t>Skilled</t>
  </si>
  <si>
    <t>Unskilled</t>
  </si>
  <si>
    <t>Total</t>
  </si>
  <si>
    <t>Admin Chair</t>
  </si>
  <si>
    <t>Staff Chair</t>
  </si>
  <si>
    <t>Waiting Lounge Chair</t>
  </si>
  <si>
    <t>Providing small stool as per design.</t>
  </si>
  <si>
    <t>LOOSE FURNITURE</t>
  </si>
  <si>
    <t xml:space="preserve"> </t>
  </si>
  <si>
    <r>
      <t xml:space="preserve"> </t>
    </r>
    <r>
      <rPr>
        <sz val="10.9"/>
        <color indexed="8"/>
        <rFont val="Calibri"/>
        <family val="2"/>
      </rPr>
      <t xml:space="preserve">12.63% </t>
    </r>
    <r>
      <rPr>
        <sz val="11"/>
        <rFont val="Calibri"/>
        <family val="2"/>
      </rPr>
      <t xml:space="preserve"> </t>
    </r>
  </si>
  <si>
    <r>
      <t xml:space="preserve"> </t>
    </r>
    <r>
      <rPr>
        <sz val="10.9"/>
        <color indexed="8"/>
        <rFont val="Calibri"/>
        <family val="2"/>
      </rPr>
      <t xml:space="preserve">Each </t>
    </r>
    <r>
      <rPr>
        <sz val="11"/>
        <rFont val="Calibri"/>
        <family val="2"/>
      </rPr>
      <t xml:space="preserve"> </t>
    </r>
  </si>
  <si>
    <r>
      <t xml:space="preserve"> </t>
    </r>
    <r>
      <rPr>
        <sz val="10.9"/>
        <color indexed="8"/>
        <rFont val="Calibri"/>
        <family val="2"/>
      </rPr>
      <t xml:space="preserve">Alice (coffee Tables, Page No. 10) </t>
    </r>
    <r>
      <rPr>
        <sz val="11"/>
        <rFont val="Calibri"/>
        <family val="2"/>
      </rPr>
      <t xml:space="preserve"> </t>
    </r>
  </si>
  <si>
    <r>
      <t xml:space="preserve"> </t>
    </r>
    <r>
      <rPr>
        <sz val="10.9"/>
        <color indexed="8"/>
        <rFont val="Calibri"/>
        <family val="2"/>
      </rPr>
      <t xml:space="preserve">L 42 (Powder Coated MS + Synthetic Fabric) </t>
    </r>
    <r>
      <rPr>
        <sz val="11"/>
        <rFont val="Calibri"/>
        <family val="2"/>
      </rPr>
      <t xml:space="preserve"> </t>
    </r>
  </si>
  <si>
    <r>
      <t xml:space="preserve"> </t>
    </r>
    <r>
      <rPr>
        <sz val="10.9"/>
        <color indexed="8"/>
        <rFont val="Calibri"/>
        <family val="2"/>
      </rPr>
      <t xml:space="preserve">10539.00 </t>
    </r>
    <r>
      <rPr>
        <sz val="11"/>
        <rFont val="Calibri"/>
        <family val="2"/>
      </rPr>
      <t xml:space="preserve"> </t>
    </r>
  </si>
  <si>
    <r>
      <t xml:space="preserve"> </t>
    </r>
    <r>
      <rPr>
        <sz val="10.9"/>
        <color indexed="8"/>
        <rFont val="Calibri"/>
        <family val="2"/>
      </rPr>
      <t xml:space="preserve">Karina High Back (with all features) </t>
    </r>
    <r>
      <rPr>
        <sz val="11"/>
        <rFont val="Calibri"/>
        <family val="2"/>
      </rPr>
      <t xml:space="preserve"> </t>
    </r>
  </si>
  <si>
    <r>
      <t xml:space="preserve"> </t>
    </r>
    <r>
      <rPr>
        <sz val="10.9"/>
        <color indexed="8"/>
        <rFont val="Calibri"/>
        <family val="2"/>
      </rPr>
      <t xml:space="preserve">10628.00 </t>
    </r>
    <r>
      <rPr>
        <sz val="11"/>
        <rFont val="Calibri"/>
        <family val="2"/>
      </rPr>
      <t xml:space="preserve"> </t>
    </r>
  </si>
  <si>
    <r>
      <t xml:space="preserve"> </t>
    </r>
    <r>
      <rPr>
        <sz val="10.9"/>
        <color indexed="8"/>
        <rFont val="Calibri"/>
        <family val="2"/>
      </rPr>
      <t xml:space="preserve">Karina Mid Back (without any features) </t>
    </r>
    <r>
      <rPr>
        <sz val="11"/>
        <rFont val="Calibri"/>
        <family val="2"/>
      </rPr>
      <t xml:space="preserve"> </t>
    </r>
  </si>
  <si>
    <r>
      <t xml:space="preserve"> </t>
    </r>
    <r>
      <rPr>
        <sz val="10.9"/>
        <color indexed="8"/>
        <rFont val="Calibri"/>
        <family val="2"/>
      </rPr>
      <t xml:space="preserve">8489.00 </t>
    </r>
    <r>
      <rPr>
        <sz val="11"/>
        <rFont val="Calibri"/>
        <family val="2"/>
      </rPr>
      <t xml:space="preserve"> </t>
    </r>
  </si>
  <si>
    <r>
      <t xml:space="preserve"> </t>
    </r>
    <r>
      <rPr>
        <sz val="10.9"/>
        <color indexed="8"/>
        <rFont val="Calibri"/>
        <family val="2"/>
      </rPr>
      <t xml:space="preserve">Task 7046 R </t>
    </r>
    <r>
      <rPr>
        <sz val="11"/>
        <rFont val="Calibri"/>
        <family val="2"/>
      </rPr>
      <t xml:space="preserve"> </t>
    </r>
  </si>
  <si>
    <r>
      <t xml:space="preserve"> </t>
    </r>
    <r>
      <rPr>
        <sz val="10.9"/>
        <color indexed="8"/>
        <rFont val="Calibri"/>
        <family val="2"/>
      </rPr>
      <t xml:space="preserve">Impress Table Set (with Side Table &amp; Pedestal Storage) </t>
    </r>
    <r>
      <rPr>
        <sz val="11"/>
        <rFont val="Calibri"/>
        <family val="2"/>
      </rPr>
      <t xml:space="preserve"> </t>
    </r>
  </si>
  <si>
    <r>
      <t xml:space="preserve"> </t>
    </r>
    <r>
      <rPr>
        <sz val="10.9"/>
        <color indexed="8"/>
        <rFont val="Calibri"/>
        <family val="2"/>
      </rPr>
      <t xml:space="preserve">Senate Modular Conference Table (6 Persons) </t>
    </r>
    <r>
      <rPr>
        <sz val="11"/>
        <rFont val="Calibri"/>
        <family val="2"/>
      </rPr>
      <t xml:space="preserve"> </t>
    </r>
  </si>
  <si>
    <t>Admin Visitor Chair</t>
  </si>
  <si>
    <t>Director table</t>
  </si>
  <si>
    <t>Rs.</t>
  </si>
  <si>
    <t>inspecton shed</t>
  </si>
  <si>
    <t>driver's waiting</t>
  </si>
  <si>
    <t>Conference  table</t>
  </si>
  <si>
    <t>Conference  chair</t>
  </si>
  <si>
    <t>Reception table</t>
  </si>
  <si>
    <t>Cash counter</t>
  </si>
  <si>
    <t>Dining table</t>
  </si>
  <si>
    <r>
      <rPr>
        <sz val="10.9"/>
        <color indexed="8"/>
        <rFont val="Calibri"/>
        <family val="2"/>
      </rPr>
      <t xml:space="preserve">Many person cluster side by side‐recta Workstation 1200x600mm Stallion / Spacio ‐using fins in place of panel, including of storage also </t>
    </r>
    <r>
      <rPr>
        <sz val="11"/>
        <rFont val="Calibri"/>
        <family val="2"/>
      </rPr>
      <t xml:space="preserve"> </t>
    </r>
  </si>
  <si>
    <r>
      <t xml:space="preserve"> </t>
    </r>
    <r>
      <rPr>
        <b/>
        <sz val="10.9"/>
        <color indexed="8"/>
        <rFont val="Calibri"/>
        <family val="2"/>
      </rPr>
      <t xml:space="preserve">Sl. No. </t>
    </r>
    <r>
      <rPr>
        <b/>
        <sz val="11"/>
        <rFont val="Calibri"/>
        <family val="2"/>
      </rPr>
      <t xml:space="preserve"> </t>
    </r>
  </si>
  <si>
    <r>
      <t xml:space="preserve"> </t>
    </r>
    <r>
      <rPr>
        <b/>
        <sz val="10.9"/>
        <color indexed="8"/>
        <rFont val="Calibri"/>
        <family val="2"/>
      </rPr>
      <t xml:space="preserve">Description </t>
    </r>
    <r>
      <rPr>
        <b/>
        <sz val="11"/>
        <rFont val="Calibri"/>
        <family val="2"/>
      </rPr>
      <t xml:space="preserve"> </t>
    </r>
  </si>
  <si>
    <r>
      <t xml:space="preserve"> </t>
    </r>
    <r>
      <rPr>
        <b/>
        <sz val="10.9"/>
        <color indexed="8"/>
        <rFont val="Calibri"/>
        <family val="2"/>
      </rPr>
      <t xml:space="preserve">Godrej Interio Model &amp; Catalogue no. </t>
    </r>
    <r>
      <rPr>
        <b/>
        <sz val="11"/>
        <rFont val="Calibri"/>
        <family val="2"/>
      </rPr>
      <t xml:space="preserve"> </t>
    </r>
  </si>
  <si>
    <r>
      <t xml:space="preserve"> </t>
    </r>
    <r>
      <rPr>
        <b/>
        <sz val="10.9"/>
        <color indexed="8"/>
        <rFont val="Calibri"/>
        <family val="2"/>
      </rPr>
      <t xml:space="preserve">Unit </t>
    </r>
    <r>
      <rPr>
        <b/>
        <sz val="11"/>
        <rFont val="Calibri"/>
        <family val="2"/>
      </rPr>
      <t xml:space="preserve"> </t>
    </r>
  </si>
  <si>
    <r>
      <t xml:space="preserve"> </t>
    </r>
    <r>
      <rPr>
        <b/>
        <sz val="10.9"/>
        <color indexed="8"/>
        <rFont val="Calibri"/>
        <family val="2"/>
      </rPr>
      <t xml:space="preserve">Basic Rate </t>
    </r>
    <r>
      <rPr>
        <b/>
        <sz val="11"/>
        <rFont val="Calibri"/>
        <family val="2"/>
      </rPr>
      <t xml:space="preserve"> </t>
    </r>
  </si>
  <si>
    <r>
      <t xml:space="preserve"> </t>
    </r>
    <r>
      <rPr>
        <b/>
        <sz val="10.9"/>
        <color indexed="8"/>
        <rFont val="Calibri"/>
        <family val="2"/>
      </rPr>
      <t xml:space="preserve">VAT </t>
    </r>
    <r>
      <rPr>
        <b/>
        <sz val="11"/>
        <rFont val="Calibri"/>
        <family val="2"/>
      </rPr>
      <t xml:space="preserve"> </t>
    </r>
  </si>
  <si>
    <r>
      <t xml:space="preserve"> </t>
    </r>
    <r>
      <rPr>
        <b/>
        <sz val="10.9"/>
        <color indexed="8"/>
        <rFont val="Calibri"/>
        <family val="2"/>
      </rPr>
      <t xml:space="preserve">Net Rate </t>
    </r>
    <r>
      <rPr>
        <b/>
        <sz val="11"/>
        <rFont val="Calibri"/>
        <family val="2"/>
      </rPr>
      <t xml:space="preserve"> </t>
    </r>
  </si>
  <si>
    <r>
      <t xml:space="preserve"> </t>
    </r>
    <r>
      <rPr>
        <b/>
        <sz val="10.9"/>
        <color indexed="8"/>
        <rFont val="Calibri"/>
        <family val="2"/>
      </rPr>
      <t xml:space="preserve">Remarks </t>
    </r>
    <r>
      <rPr>
        <b/>
        <sz val="11"/>
        <rFont val="Calibri"/>
        <family val="2"/>
      </rPr>
      <t xml:space="preserve"> </t>
    </r>
  </si>
  <si>
    <r>
      <t xml:space="preserve"> </t>
    </r>
    <r>
      <rPr>
        <b/>
        <sz val="10.9"/>
        <color indexed="8"/>
        <rFont val="Calibri"/>
        <family val="2"/>
      </rPr>
      <t xml:space="preserve">Specifications </t>
    </r>
    <r>
      <rPr>
        <b/>
        <sz val="11"/>
        <rFont val="Calibri"/>
        <family val="2"/>
      </rPr>
      <t xml:space="preserve"> </t>
    </r>
  </si>
  <si>
    <t>Quantity</t>
  </si>
  <si>
    <r>
      <rPr>
        <sz val="10.9"/>
        <color indexed="8"/>
        <rFont val="Calibri"/>
        <family val="2"/>
      </rPr>
      <t xml:space="preserve">Work Stations </t>
    </r>
    <r>
      <rPr>
        <sz val="11"/>
        <rFont val="Calibri"/>
        <family val="2"/>
      </rPr>
      <t xml:space="preserve"> </t>
    </r>
  </si>
  <si>
    <r>
      <rPr>
        <sz val="10.9"/>
        <color indexed="8"/>
        <rFont val="Calibri"/>
        <family val="2"/>
      </rPr>
      <t xml:space="preserve">Conference Table </t>
    </r>
    <r>
      <rPr>
        <sz val="11"/>
        <rFont val="Calibri"/>
        <family val="2"/>
      </rPr>
      <t xml:space="preserve"> </t>
    </r>
  </si>
  <si>
    <r>
      <rPr>
        <sz val="10.9"/>
        <color indexed="8"/>
        <rFont val="Calibri"/>
        <family val="2"/>
      </rPr>
      <t xml:space="preserve">Entrance Lobby Table </t>
    </r>
    <r>
      <rPr>
        <sz val="11"/>
        <rFont val="Calibri"/>
        <family val="2"/>
      </rPr>
      <t xml:space="preserve"> </t>
    </r>
  </si>
  <si>
    <t>Sofa 2 Seater</t>
  </si>
  <si>
    <t>Directors Chairs</t>
  </si>
  <si>
    <r>
      <rPr>
        <sz val="10.9"/>
        <color indexed="8"/>
        <rFont val="Calibri"/>
        <family val="2"/>
      </rPr>
      <t xml:space="preserve">Directors Visitor Chairs </t>
    </r>
    <r>
      <rPr>
        <sz val="11"/>
        <rFont val="Calibri"/>
        <family val="2"/>
      </rPr>
      <t xml:space="preserve"> </t>
    </r>
  </si>
  <si>
    <r>
      <rPr>
        <sz val="10.9"/>
        <color indexed="8"/>
        <rFont val="Calibri"/>
        <family val="2"/>
      </rPr>
      <t xml:space="preserve">Staff Chairs </t>
    </r>
    <r>
      <rPr>
        <sz val="11"/>
        <rFont val="Calibri"/>
        <family val="2"/>
      </rPr>
      <t xml:space="preserve"> </t>
    </r>
  </si>
  <si>
    <r>
      <rPr>
        <sz val="10.9"/>
        <color indexed="8"/>
        <rFont val="Calibri"/>
        <family val="2"/>
      </rPr>
      <t xml:space="preserve">Conference Chairs </t>
    </r>
    <r>
      <rPr>
        <sz val="11"/>
        <rFont val="Calibri"/>
        <family val="2"/>
      </rPr>
      <t xml:space="preserve"> </t>
    </r>
  </si>
  <si>
    <r>
      <rPr>
        <sz val="10.9"/>
        <color indexed="8"/>
        <rFont val="Calibri"/>
        <family val="2"/>
      </rPr>
      <t xml:space="preserve">Directors Table (Including Side Table) </t>
    </r>
    <r>
      <rPr>
        <sz val="11"/>
        <rFont val="Calibri"/>
        <family val="2"/>
      </rPr>
      <t xml:space="preserve"> </t>
    </r>
  </si>
  <si>
    <t>Kg.</t>
  </si>
  <si>
    <t>Nos.</t>
  </si>
  <si>
    <t>a)</t>
  </si>
  <si>
    <t>b)</t>
  </si>
  <si>
    <t>c)</t>
  </si>
  <si>
    <t>d)</t>
  </si>
  <si>
    <t>QTY.</t>
  </si>
  <si>
    <t>Set</t>
  </si>
  <si>
    <t>Meter</t>
  </si>
  <si>
    <t>AMOUNT (RS.)</t>
  </si>
  <si>
    <t>INTERNAL WIRING</t>
  </si>
  <si>
    <t>M.V. PANELS/ DISTRIBUTION BOARD</t>
  </si>
  <si>
    <t>T.V. , TELEPHONE SYSTEM &amp; LAN SYSTEM</t>
  </si>
  <si>
    <t>EXTERNAL LIGHTING</t>
  </si>
  <si>
    <t>SPLIT UNIT AIRCONDITIONERS</t>
  </si>
  <si>
    <t>RATE (RS.)</t>
  </si>
  <si>
    <t>SUB-HEAD - I  : INTERNAL WIRING</t>
  </si>
  <si>
    <t>Note:</t>
  </si>
  <si>
    <t>Rates of only ISI marked PVC conduit, FR PVC insulated multi-stranded copper conductor single core  cables, modular plate type switches and socket outlets in M.S. box of 18 SWG and earth wire have been taken in the following items unless and otherwise specified, only such conduits, cables switches and socket outlets shall be used in the work as per list of approved makes attached with tender documents.</t>
  </si>
  <si>
    <t>Wiring for Light /Ceiling Fan / Exhaust Fan/ Call Bell point with 1.5 sq.mm FR PVC insulated multi-stranded copper conductor cable in surface / recessed PVC conduit, with modular switch, modular plate, suitable GI box, and earthing the point with 1.5 sq.mm. FR PVC insulated copper conductor single core cable etc as required.</t>
  </si>
  <si>
    <t>Group -C</t>
  </si>
  <si>
    <t xml:space="preserve">Point </t>
  </si>
  <si>
    <t>Wiring for Light plug 2 x 2.5 sq.mm FR PVC insulated multi-stranded copper conductor, single core cable in recessed ISI marked PVC conduit along with 1 No. 2.5 sq.mm FR PVC insulated copper earth wire for loop earthing as required.</t>
  </si>
  <si>
    <t>Metre</t>
  </si>
  <si>
    <t>Wiring for power plug 2 x 4 sq.mm FR PVC insulated multi-stranded copper conductor single core cable in surface / recessed PVC conduit along with 1 No. 4 sq.mm insulated copper earth wire for loop earthing as required.</t>
  </si>
  <si>
    <t>Wiring for power plug with 2 x 6 sq.mm FR PVC insulated multi-stranded copper conductor single core cable in surface / recessed PVC conduit along with 1 No. 6 sq.mm FR PVC insulated copper earth wire for loop earthing as required.</t>
  </si>
  <si>
    <t>Wiring for power plug with 4 x 6 sq.mm FR PVC insulated multi-stranded copper conductor single core cable in surface / recessed PVC conduit along with 2 Nos. 6 sq.mm PVC insulated solid copper earth wire for loop earthing as required.</t>
  </si>
  <si>
    <t>Supplying and fixing of M.S. box of 18 SWG in recessed including providing and fixing modular plate type 5 pin 6 Amp socket outlet, 6 Amp switch and plug top including connections, an painting etc. as required. (Light Plug).</t>
  </si>
  <si>
    <t>Supplying and fixing of M.S. box of 18 SWG in recessed including providing and fixing modular plate type Universal 6 pin 16 Amp. Socket outlet, 16 Amp switch and plug top including connections, and painting etc. as required.  (Power Plug).</t>
  </si>
  <si>
    <t>Supplying and fixing of M.S. box of 18 SWG in recessed including providing and fixing modular plate type 5 pin, 6 Amps socket outlet without switch with plug top complete including connections, and painting etc. as required. (Exit / Emergency Light Points).</t>
  </si>
  <si>
    <t>Wiring for circuit wiring with 2 x 2.5 sq.mm FR PVC insulated multi-stranded copper conductor single core cable with 1 x 2.5 sq.mm. FR PVC inculated earth wire in recessed PVC conduit as required.</t>
  </si>
  <si>
    <t>Wiring for group light points with 2 x 2.5 sq.mm FR PVC insulated multi-stranded copper conductor single core cable in recessed PVC conduit with accessories like junction boxes, bends, socket and connectors including continuous running of 1 No. 2.5 sq.mm FR PVC insulated solid copper conductor earth wire complete with earthing the fixtures and outlet boxes as per specification and drawings (basements, staircase and  well light point wiring).</t>
  </si>
  <si>
    <t>Providing, fixing, testing and commissioning of under noted rating flush type industrial socket outlet with plug top controlled by ELCB/MCB all mounted in M.S. sheet steel box duly painted in recess / surface complete as required (excluding, wiring and conduit)</t>
  </si>
  <si>
    <t>20 Amps 3 pin socket outlet controlled by DP ELCB (30 mA)</t>
  </si>
  <si>
    <t>20 Amps 3 pin socket outlet controlled by DP MCB.</t>
  </si>
  <si>
    <t xml:space="preserve">Supplying and fixing of following sizes of PVC conduit along with the accessories in surface / recess including cutting the wall and making good the same in case of recessed conduit as required as per specification.  </t>
  </si>
  <si>
    <t>20mm dia PVC conduit</t>
  </si>
  <si>
    <t>25mm dia PVC conduit</t>
  </si>
  <si>
    <t>32mm dia PVC conduit</t>
  </si>
  <si>
    <t>Wiring for sub mains wiring with following sizes of FR PVC insulated, multi-stranded copper conductor single core cables in surface / recessed PVC conduit as required.</t>
  </si>
  <si>
    <t>4 x 6 sq.mm + 2 x 6  sq.mm. earth wire</t>
  </si>
  <si>
    <t>4 x 10 sq.mm + 2 x 10  sq.mm. earth wire</t>
  </si>
  <si>
    <t>4 x 16 sq.mm + 2 x 16  sq.mm. earth wire</t>
  </si>
  <si>
    <t>4 x 25 sq.mm + 2 x 16  sq.mm. earth wire</t>
  </si>
  <si>
    <t>Supplying, fixing, connecting, testing and commissioning of 4x14 watt T-5 light fixture recessed mounting CAT-2 luminaire with 3D lamellae complete with electronic ballast, lockable holders and fluorescent lamp including connection etc. as required similar to Philips Cat no. Xtend TBS669M4xTL514W EBP D6.</t>
  </si>
  <si>
    <t>Supplying, fixing, connecting, testing and commissioning of 1 x 28 watt T-5 light fixture luminaire complete with electronic ballast, lockable holders and fluorescent lamp including connection etc. as required similar to Philips cat no. Adernov2</t>
  </si>
  <si>
    <t>Supplying, fixing, connecting, testing and commissioning of recessed type down-lighter with reflector and louver ,fitting complete with,holder, electronic ballast 1 x 18 W lamp including connections etc. as required similar to Philips Cat no. FBT150 1xPLC/2P18W .</t>
  </si>
  <si>
    <t>Supplying, fixing, connecting, testing and commissioning of recessed type down-lighter with reflector and louver ,fitting complete with,holder, electronic ballast 2 x 18 W lamp including connections etc. as required similar to Philips Cat no. FBH225P 2xPLC/2P18W .</t>
  </si>
  <si>
    <t xml:space="preserve">Supplying of 1x70 watt Metal halide light fixture  with lamps, ballast including wiring and connections etc as required similar to Philips cat no. MPF922 1xMHNTD-70W </t>
  </si>
  <si>
    <t>Supplying, fixing, connecting, testing and commissioning of Bulkhead type light fitting with opal acrylic cover complete with , wire guard, holder, electronic ballast 1 x 11 W lamp including connections etc. as required similar to Philips Cat. No. FXC101</t>
  </si>
  <si>
    <t xml:space="preserve"> Supplying, erection, connecting, testing and commissioning of 1200mm sweep ceiling fan complete with blades, down rod, shackle insulator, canopy etc. including providing of electronic step regulator with faceplate matching the existing modular switches as required. </t>
  </si>
  <si>
    <t>Supplying, erection, connecting, testing and commissioning of following size exhaust fan complete with gravity louver and connection with 3 core flexible wire as required.</t>
  </si>
  <si>
    <t>a) 305mm 1400 RPM</t>
  </si>
  <si>
    <t>Supplying, fixing, connecting, testing and commissioning of mirror light luminaire with 1 x 13 watt complete with electronic  ballast, lamp including connection etc. complete as required similar to Philips cat no. FWZ301</t>
  </si>
  <si>
    <t>Supply, installation, connecting, testing and commissioning of illuminated exit sign with 1 x 8 watt FTL lamp including providing maintenance free batteries &amp; charger capable of working for 2 hr duration mounted on recessed/ ceiling/wall complete with the approved EXIT self adhesive labels as per site requirement as required similar to Prolite cat. PEM 108 E/M RM.</t>
  </si>
  <si>
    <t>Supply, installation, connecting, testing and commissioning of Motion sensor including all wiring in the existing conduits required similar to Philips cat no. OCCU Switch</t>
  </si>
  <si>
    <t>Supplying and fixing of round shaped fan box fabricated out of 16 SWG sheet steel and 12mm M.S. bar hook duly covered with 3mm thick hylam sheet in white colour of suitable size with C.P. brass screws and making the hole in centre of plate etc. as required.</t>
  </si>
  <si>
    <t>Supplying, fixing, connecting, testing and commissioning of following way, three poels and neutral, prewired, sheet steel, MCB distribution board, 415 volts, on surface/ recess, complete suitable for incomer MCB and RCCB , with loose wire box, terminal blocks, duly prewired qith suitable size FR PVC insulated copper conductor up to terminal blocks, tinned copper busbar, netral link, earth bar, din bar, detachable gland, interconnectons, phosphatised and powder coated including earthing etc as required.</t>
  </si>
  <si>
    <t>A.</t>
  </si>
  <si>
    <t>4-way, double door</t>
  </si>
  <si>
    <t>B.</t>
  </si>
  <si>
    <t>12-way, double door</t>
  </si>
  <si>
    <t>supplying fixing following rating four pole 415 volts, isolator in existing MCB DB complete with connections, testing and commisioning etc., as required.</t>
  </si>
  <si>
    <t>40 amps, c-curve</t>
  </si>
  <si>
    <t>63 amps, c-curve</t>
  </si>
  <si>
    <t>supplying fixing following rating four pole 415 volts, four pole (three phase and neutral), 415 volts, residual current circuit breaker (RCCB), having sensitivity current upto 300 milliamperes in the existing MCB DB complete with connections, testing and commisioning etc., as required.</t>
  </si>
  <si>
    <t>40 amps</t>
  </si>
  <si>
    <t xml:space="preserve">63 amps </t>
  </si>
  <si>
    <t>supplying and fixing 5 amps to 32 amps rating of SP MCB, 240 volts, “C” series, miniature circuit breaker suitable for inductive load in existing MCB DB complete with connections, testing and commissioning etc., 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</si>
  <si>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(for UPS)</t>
  </si>
  <si>
    <t xml:space="preserve"> INCOMER:-</t>
  </si>
  <si>
    <t>1 Nos. 200 Amps. 4P MCCB(25 KA) with electronic releases.</t>
  </si>
  <si>
    <t>1 Set phase indication lights (R, Y, B)</t>
  </si>
  <si>
    <t>1 No. Volt Meter (digital type) with inbuilt VSS &amp; control fuses.</t>
  </si>
  <si>
    <t xml:space="preserve">1 No. 0-200 Amp. Ammeter (digital type) with inbuilt ASS </t>
  </si>
  <si>
    <t>BUS BARS:-</t>
  </si>
  <si>
    <t>200 Amps. 4P Aluminium bus bars (25 KA)</t>
  </si>
  <si>
    <t>OUT GOINGS:-</t>
  </si>
  <si>
    <t>10 Nos. 100/63 Amps. TPN MCCB(25 KA) with electronic releases.</t>
  </si>
  <si>
    <t>Set.</t>
  </si>
  <si>
    <t>METERING PANEL</t>
  </si>
  <si>
    <t>Supply, Installation, testing and commissioning of  11 KV HT metering panel board suitable for indoor installation for use on 11 KV 50 C/S earthed system including CTs and PTs complete with connections etc as required.</t>
  </si>
  <si>
    <t>3 - Nos. PT's 11KV /Rt.3 /110V/Rt 3 cast resin type.</t>
  </si>
  <si>
    <t>3 - Nos. CTs – 200/5A class -1or as per state electricity board</t>
  </si>
  <si>
    <t>2 sets of HRC fuses with fuse base (H.T. fuse - 1 A &amp; LT fuse 2-6 A)</t>
  </si>
  <si>
    <t>Bus link Fuses with fuse base</t>
  </si>
  <si>
    <t>e)</t>
  </si>
  <si>
    <t>2 Nos. indoor cable end box for 3C x 240 Sq.mm. 11 KV aluminium conductor XLPE cable (Incoming &amp; outgoing Cables)</t>
  </si>
  <si>
    <t>f)</t>
  </si>
  <si>
    <t>1 No. Electronic Digital trivector meter 200/5A accuracy class-1.0 or as per state electricity board</t>
  </si>
  <si>
    <t>The supplier/ contractor shall get tested and get approvals of the metering panels as well as equipments including their sealing etc. from state electricity board as required.</t>
  </si>
  <si>
    <t>TRANSFORMER</t>
  </si>
  <si>
    <t xml:space="preserve">Supply , Installation, testing &amp; commissioning of outdoor type 160 KVA copper wound 11/0.433 KV, 50 C/S, Delta star connected  VCC oil type outdoor type transformer with OFF load circuit tap changer, minus 10% to plus 5% on HT side in steps of 1.25% complete as required. </t>
  </si>
  <si>
    <t>HT PANEL BOARD</t>
  </si>
  <si>
    <t xml:space="preserve">Supply Installation testing and commissioning of  extendable type HT panel board suitable for indoor installation for use on 11 KV 50 C/S earthed system having a symmetrical breaking capacity of 350MVA for 1 Sec. at 11 KV comprising triple pole VCB.  Panel shall be equipped with following accessories as per specifications and schematic drawing. </t>
  </si>
  <si>
    <t>Panel shall be comprising of:</t>
  </si>
  <si>
    <t>1- Metal Clad housing with track having 630A TP integral VCB with Electric operated draw out type mechanism (spring charged motor - 230 VAC).</t>
  </si>
  <si>
    <t>1- Set of air insulated copper bus bar &amp; chamber.</t>
  </si>
  <si>
    <t>1- Set of isolating plug and receptacle.</t>
  </si>
  <si>
    <t>1- Set of Automatic safety shutter.</t>
  </si>
  <si>
    <t>1- Set of breaker control switch (TNC)</t>
  </si>
  <si>
    <t>2- Sets of CT's</t>
  </si>
  <si>
    <t>CT- I -100/5A class 5P-10(15 VA)</t>
  </si>
  <si>
    <t>CT- II - 100/5A class -1(15 VA)</t>
  </si>
  <si>
    <t>1 -  Digital Ammeter, selector switch. (Built-in)</t>
  </si>
  <si>
    <t>1 - H.T. Cable box for 3C x 240 sq.mm aluminium conductor XLPE cable (11 KV earthed system).</t>
  </si>
  <si>
    <t>1 - No. Tripping coil &amp; closing Coil 24V DC/110V A.C.</t>
  </si>
  <si>
    <t>1 - Set of ON/OFF/Trip &amp; circuit healthy and phase indicating lights.</t>
  </si>
  <si>
    <t>1- 3 element O/C, EF &amp; SC relay (IDMTL &amp; Hi - set) with required setting.</t>
  </si>
  <si>
    <t>1- set Auxiliary relay.</t>
  </si>
  <si>
    <t>1- Master trip relay</t>
  </si>
  <si>
    <t>1-set Trip circuit supervision</t>
  </si>
  <si>
    <t>1-Restricted Earth fault relay</t>
  </si>
  <si>
    <t>Supply, erection, testing &amp; commissioning of 230 V, single phase, 2 wire, A.C. to 24V D.C. 180 AH sealed maintenance free batteries with semiconductor/ IGBT (half wave rectifier) with auto-manual trickle boost facility battery charging units complete including 1 No. Distribution board having 63 Amps DP MCB incomer and 12 No. 16/ 20 Amps DP MCBs (D.C. duty) as outgoing complete as required as per technical specifications.</t>
  </si>
  <si>
    <t>Supplying and fixing of non-skid rubber mat 20mm thick and 900mm width as required including cutting to required lengths of approved make with Test Certificates for H.T. 11 KV panels.</t>
  </si>
  <si>
    <t>Supplying and fixing of non-skid rubber mat 16mm thick and 900mm width as required including cutting to required lengths of approved make with Test Certificates for L.T. panels.</t>
  </si>
  <si>
    <t>Supplying and fixing of fire bucket painted red and duly filled with sand conforming to IS: 2546-1974.</t>
  </si>
  <si>
    <t>Supplying and fixing of MS stand suitable for supporting two buckets (Pedestal type)</t>
  </si>
  <si>
    <t>Supplying and fixing of MS stand suitable for supporting four buckets (Pedestal type)</t>
  </si>
  <si>
    <t>Supplying and fixing of shock restoration chart written in English and Hindi duly framed in as required.</t>
  </si>
  <si>
    <t>Supplying and fixing of carbon dioxide fire extinguisher type 4 kgs. Capacity of approved make with wall mounting bracket as required conforming to IS: 2878/1976 (Push type).</t>
  </si>
  <si>
    <t>Supplying and fixing of first aid box as approved complete with standard kit as prescribed by Indian Red Cross.</t>
  </si>
  <si>
    <t>Supply and fixing of H.T. Danger notice plate of 250x200mm made of mild steel at least 2mm thick and vitreous enameled white on both side with inscription in signal red colour on front side as required.</t>
  </si>
  <si>
    <t>Providing and fixing MV danger plate of 200 x 150mm of mild steel at least 2mm thick and vitreous enameled white paint on both side and with inscription in signal red colour on front side as required.</t>
  </si>
  <si>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</si>
  <si>
    <t>3.5 x 185 sq.mm</t>
  </si>
  <si>
    <t>3.5x 150 sq.mm</t>
  </si>
  <si>
    <t>4 x 25 sq.mm</t>
  </si>
  <si>
    <t>4 x 16 sq.mm</t>
  </si>
  <si>
    <t>4 x 10 sq.mm</t>
  </si>
  <si>
    <t>Supply and laying of under noted sizes of hume pipe NP-2 grade under the road including 1:3:6 cement concrete bed at 750-1200 depth cutting and making good the same as required as per technical specifications.</t>
  </si>
  <si>
    <t>100mm dia</t>
  </si>
  <si>
    <t>250mm dia</t>
  </si>
  <si>
    <t>Supply and making end termination with brass double compression gland including providing and crimping of Aluminium solderless lugs / ferrules for XLPE armoured power Aluminium conductor cable 1.1 KV grade of following sizes:-</t>
  </si>
  <si>
    <t>Supply and fixing  of steel work in position including clamps, frame work of flats, angle iron, channel with fabrication work including cutting, bending, welding, drilling bolting etc. as per design as required.  One coat of primer and 2 coats of enamel paint of approved shade shall be provided.</t>
  </si>
  <si>
    <t>Supply and fixing of perforated1.6 mm thick CRCA sheet steel power coated cable tray of following sizes complete with bend/tee joints, coupling plate &amp; nuts bolts etc. including providing and fixing of M.S. painted hanger etc. as required.</t>
  </si>
  <si>
    <t>300mm wide 50mm depth</t>
  </si>
  <si>
    <t>Earthing with GI earth plate 600 x 600 x 6mm thick including accessories and providing masonry enclosure with cover plate having locking arrangement with watering pipe complete with coke and salt etc. as required.</t>
  </si>
  <si>
    <t>Earthing with CU earth plate 600 x 600 x 6mm thick including accessories and providing masonary enclosure with cover plate having locking arrangement with watering pipe complete with coke and salt etc. as required.</t>
  </si>
  <si>
    <t>Supply and fixing of following sizes of copper/GI strip in GI pipe from earth electrode including cost of GI pipe 'B' class as required.</t>
  </si>
  <si>
    <t>50mm x 6mm  copper</t>
  </si>
  <si>
    <t xml:space="preserve">25mm x 5mm GI </t>
  </si>
  <si>
    <t>Supply and fixing of following of copper/GI strip on surface or in recess for connections etc. as required.</t>
  </si>
  <si>
    <t>50mm x 6mm copper</t>
  </si>
  <si>
    <t>Providing and fixing of 6 SWG GI wire on surface or in recess for loop earthing along with the existing surface/recessed conduit for sub main wiring / cable as required.</t>
  </si>
  <si>
    <t>Supplying, drawing, connecting and testing of 0.5 mm dia annealed copper conductor PVC insulated PVC sheathed telephone wire in existing conduit/wire way duct etc. as required of following sizes:</t>
  </si>
  <si>
    <t>4 Pair (8 core)</t>
  </si>
  <si>
    <t>2 Pair (4 core)</t>
  </si>
  <si>
    <t>Providing, laying, connecting and testing of multi-core telephone armoured cable of conductor size 0.63mm dia annealed copper conductor PVC insulated PVC sheathed jelly filled (as per DOT specification) cable along wall or ceiling or through existing pipe.</t>
  </si>
  <si>
    <t>20 Pair telephone cable</t>
  </si>
  <si>
    <t>5 Pair telephone cable</t>
  </si>
  <si>
    <t>Providing, fixing connecting and testing of under noted size of solderless telephone tag block Krone make in surface/recess in wall required size of M.S. box with hinged lockable cover duly stove enamel painted.</t>
  </si>
  <si>
    <t>5 pair tag block</t>
  </si>
  <si>
    <t>30 pair tag block</t>
  </si>
  <si>
    <t>200 pair tag block</t>
  </si>
  <si>
    <t>Providing and laying of 80mm dia medium class GI pipe including all fixing accessories concealed or surface as required.</t>
  </si>
  <si>
    <t>Supplying and fixing M.S. box with modular type telephone (RJ-11) outlet complete as required.</t>
  </si>
  <si>
    <t>Supplying and fixing M.S. box with modular type coaxial outlet for TV antenna  complete as required.</t>
  </si>
  <si>
    <t>Providing, laying, connecting and testing of unarmoured TV cable RG-6 PVC insulated cable along wall or ceiling or through existing pipe.</t>
  </si>
  <si>
    <t>Supplying and fixing M.S. box with Phenolic laminate plate 4- way splitter box for TV antenna  complete as required.</t>
  </si>
  <si>
    <t>Supplying and fixing M.S. box with modular type data/ computer (RJ-45) outlet complete as required.</t>
  </si>
  <si>
    <t>Providing, laying, connecting and testing of data/ computer Cat-6 cable along wall or ceiling or through existing pipe, including penta scanning documentation etc as required.</t>
  </si>
  <si>
    <t>Supplying and fixing of 450 x 450 x 150 M.S. box with Phenolic laminate plate of 16 SWG M.S. Sheet with hinged door cover for mounting TV amplifier including wooden base plate complete as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</si>
  <si>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(Street lighting Panel)</t>
  </si>
  <si>
    <t>1 Nos.100 Amps. TPN MCCB(25 KA) with electronic releases.</t>
  </si>
  <si>
    <t>200 Amps. TP&amp;N Aluminium bus bars (25 KA)</t>
  </si>
  <si>
    <t>8 Nos. 63A TPN, MCB (10KA).</t>
  </si>
  <si>
    <t>4 Nos. 24 Hr Timer Switch</t>
  </si>
  <si>
    <t>4 Nos. 63A TPN contactor</t>
  </si>
  <si>
    <t>Supply, fixing, testing &amp; commissioning of the Gate Lighting Fixture equivalent to Philips Cat. No. Metronomis including 1 no. 70 watt SON-T lamp along with  ballast, necessary brackets, including connections 3 m extruded aluminium column as required.</t>
  </si>
  <si>
    <t>Supply, fixing, testing &amp; commissioning of the Security Lighting Fixture wall mounted equivalent to Philips Cat. No. Halolie NG QVR 135 including 1 no. 500 watt Halogen lamp along with ballast, necessary brackets, including connections as required.</t>
  </si>
  <si>
    <t>Supply, fixing, testing &amp; commissioning of the Landscaping Lighting Fixture equivalent to Pierlite Cat. No. LED Bollard including 1 no. 3 watt LED lamp of approved shade along with ignitor, necessary brackets, including connections as required.</t>
  </si>
  <si>
    <t>Hi Wall Unit</t>
  </si>
  <si>
    <t xml:space="preserve">Providing, fixing, testing and commissioning high wall mounted split unit airconditioners with evaporator with fan with motor, cooling coil, filter, all enclosed in decorative plastic casing, condenser with hermatically sealed rotary compressor, condenser coil, propeller fan with motor, cordless remote control, as per standards, requirement and drawings.  </t>
  </si>
  <si>
    <t>2.0 Tons</t>
  </si>
  <si>
    <t>Refrigerant Piping</t>
  </si>
  <si>
    <t>Providing and fixing of copper soft / hard refrigerant piping along (Circuit length) with cable control cabling and earthing shall be insulated with 9 mm thick pipe section of nitrile rubber and finished with nitrile tape, running all pipe as sloted channel, hanger at interval of 2 meters.</t>
  </si>
  <si>
    <t>2.0  TR Hi-Wall Split unit.</t>
  </si>
  <si>
    <t>Drain Piping</t>
  </si>
  <si>
    <t>32 mm dia</t>
  </si>
  <si>
    <t>25 mm dia</t>
  </si>
  <si>
    <t>Supplying, laying, of following sizes XLPE, 11 KV earthed cable in existing open structure/ hume pipe including in vertical formation as per technical specification and complete as required. (The payments of cable length shall only be made upto gland in panel on both sides not for loop and connection cables of approximate length upto 2 metres either sides.)</t>
  </si>
  <si>
    <t>a.</t>
  </si>
  <si>
    <t>3Cx120 Sq.mm.</t>
  </si>
  <si>
    <t>set</t>
  </si>
  <si>
    <t>Providing and fixing UPVC pipes as per IS:13592 suitable for 6 Kg/ sq cm pressure, including all fittings with accessories i.e bends, junctions, cowls,  offsets,  PVC pipe clips/holders etc. and jointing  with rubber rings and cement solvent complete as per manufacturer's specifications with excavation, refilling and disposal of  surplus earth, including cutting holes in  walls and floors ,wherever required and making good the same, complete as directed by the Engineer-in-Charge.</t>
  </si>
  <si>
    <t>110 sq.mm outer dia</t>
  </si>
  <si>
    <t>b.</t>
  </si>
  <si>
    <t>200 sq.mm outer dia</t>
  </si>
  <si>
    <r>
      <t xml:space="preserve">Design, supply at site, installation, testing &amp; commissioning of 3-phase, 415 volt, 1500 RPM, 50 HZ, air-cooled, Diesel generator set of </t>
    </r>
    <r>
      <rPr>
        <b/>
        <sz val="14"/>
        <rFont val="Times New Roman"/>
        <family val="1"/>
      </rPr>
      <t>160 KVA</t>
    </r>
    <r>
      <rPr>
        <sz val="14"/>
        <color theme="1"/>
        <rFont val="Times New Roman"/>
        <family val="1"/>
      </rPr>
      <t xml:space="preserve"> at 0.8 pf lagging diesel engine alternator set mounted on common base frame in outdoor type acoustic enclosure , day tank capacity of 990 liters,m with AMF Panel,battery, batter charger, return fuel cooler, anti vibration mounting pads including residential silencer, engine alternator, pcc based auto start &amp; synchronization set,  safeties with accessories as per specification complete as required. Diesel engine shall conform to IS:10000 and alternator shall be self excited complete with AVR to IS:4722.</t>
    </r>
  </si>
  <si>
    <r>
      <t>Supply and installation of PVC drain piping along with U-traps, sockets, hanging supports etc. insulation the same with 6 mm nitrile rubber of density 60 - 80 kg/m</t>
    </r>
    <r>
      <rPr>
        <vertAlign val="superscript"/>
        <sz val="14"/>
        <rFont val="Times New Roman"/>
        <family val="1"/>
      </rPr>
      <t>3</t>
    </r>
    <r>
      <rPr>
        <sz val="14"/>
        <color theme="1"/>
        <rFont val="Times New Roman"/>
        <family val="1"/>
      </rPr>
      <t xml:space="preserve"> insulation and finally finished with nitrile tape as per standard and specifications.</t>
    </r>
  </si>
  <si>
    <r>
      <t xml:space="preserve">Supplying and making  </t>
    </r>
    <r>
      <rPr>
        <b/>
        <sz val="14"/>
        <rFont val="Times New Roman"/>
        <family val="1"/>
      </rPr>
      <t>indoor</t>
    </r>
    <r>
      <rPr>
        <sz val="14"/>
        <color theme="1"/>
        <rFont val="Times New Roman"/>
        <family val="1"/>
      </rPr>
      <t xml:space="preserve"> cable end termination with cast resin compound, including lugs and other jointing materials complete with all accessories for following sizes of 3 core, XLPE aluminium conductor cable of 11 KV grade as required.</t>
    </r>
  </si>
  <si>
    <r>
      <t xml:space="preserve">Supplying and making  </t>
    </r>
    <r>
      <rPr>
        <b/>
        <sz val="14"/>
        <rFont val="Times New Roman"/>
        <family val="1"/>
      </rPr>
      <t>outdoor</t>
    </r>
    <r>
      <rPr>
        <sz val="14"/>
        <color theme="1"/>
        <rFont val="Times New Roman"/>
        <family val="1"/>
      </rPr>
      <t xml:space="preserve"> cable end termination with cast resin compound, including lugs and other jointing materials complete with all accessories for following sizes of 3 core, XLPE aluminium conductor cable of 11 KV grade as required.</t>
    </r>
  </si>
  <si>
    <t>NON SCHEDULE ITEMS</t>
  </si>
  <si>
    <t>PART E -ELECTRICAL WORKS</t>
  </si>
  <si>
    <t>RO</t>
  </si>
  <si>
    <t>L.T. CABLES</t>
  </si>
  <si>
    <t xml:space="preserve"> EARTHING</t>
  </si>
  <si>
    <t xml:space="preserve"> T.V. , TELEPHONE SYSTEM &amp; LAN SYSTEM</t>
  </si>
  <si>
    <t xml:space="preserve">MV CABLES     </t>
  </si>
  <si>
    <t xml:space="preserve"> FANS &amp; LIGHT FIXTURES:</t>
  </si>
  <si>
    <t xml:space="preserve"> MV CABLES     </t>
  </si>
  <si>
    <t>TOTAL (PART D- ELECTRICAL WORKS)</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</si>
</sst>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
  </numFmts>
  <fonts count="24">
    <font>
      <sz val="11"/>
      <color theme="1"/>
      <name val="Calibri"/>
      <family val="2"/>
      <scheme val="minor"/>
    </font>
    <font>
      <sz val="10"/>
      <name val="Helv"/>
      <charset val="204"/>
    </font>
    <font>
      <sz val="10"/>
      <name val="Arial"/>
      <family val="2"/>
    </font>
    <font>
      <sz val="10"/>
      <name val="Arial"/>
      <family val="2"/>
    </font>
    <font>
      <sz val="10"/>
      <name val="Arial"/>
      <family val="2"/>
      <charset val="204"/>
    </font>
    <font>
      <b/>
      <sz val="11"/>
      <name val="Calibri"/>
      <family val="2"/>
    </font>
    <font>
      <sz val="10"/>
      <name val="Arial"/>
      <family val="2"/>
    </font>
    <font>
      <b/>
      <sz val="10"/>
      <name val="Arial"/>
      <family val="2"/>
    </font>
    <font>
      <sz val="11"/>
      <name val="Calibri"/>
      <family val="2"/>
    </font>
    <font>
      <sz val="10.9"/>
      <color indexed="8"/>
      <name val="Calibri"/>
      <family val="2"/>
    </font>
    <font>
      <b/>
      <sz val="10.9"/>
      <color indexed="8"/>
      <name val="Calibri"/>
      <family val="2"/>
    </font>
    <font>
      <sz val="11"/>
      <color theme="1"/>
      <name val="Calibri"/>
      <family val="2"/>
      <scheme val="minor"/>
    </font>
    <font>
      <b/>
      <sz val="11"/>
      <color theme="1"/>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sz val="10.9"/>
      <color indexed="8"/>
      <name val="Calibri"/>
      <family val="2"/>
      <scheme val="minor"/>
    </font>
    <font>
      <b/>
      <sz val="14"/>
      <name val="Times New Roman"/>
      <family val="1"/>
    </font>
    <font>
      <sz val="14"/>
      <name val="Times New Roman"/>
      <family val="1"/>
    </font>
    <font>
      <b/>
      <u/>
      <sz val="14"/>
      <name val="Times New Roman"/>
      <family val="1"/>
    </font>
    <font>
      <sz val="14"/>
      <color theme="1"/>
      <name val="Times New Roman"/>
      <family val="1"/>
    </font>
    <font>
      <vertAlign val="superscript"/>
      <sz val="14"/>
      <name val="Times New Roman"/>
      <family val="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1" fillId="0" borderId="0"/>
    <xf numFmtId="0" fontId="2" fillId="0" borderId="0"/>
    <xf numFmtId="0" fontId="2" fillId="0" borderId="0"/>
    <xf numFmtId="0" fontId="2" fillId="0" borderId="0"/>
    <xf numFmtId="0" fontId="6"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0" fontId="1"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64" fontId="2" fillId="0" borderId="0" applyFill="0" applyBorder="0" applyAlignment="0" applyProtection="0"/>
  </cellStyleXfs>
  <cellXfs count="99">
    <xf numFmtId="0" fontId="0" fillId="0" borderId="0" xfId="0"/>
    <xf numFmtId="0" fontId="7" fillId="0" borderId="0" xfId="27" applyFont="1"/>
    <xf numFmtId="0" fontId="7" fillId="0" borderId="0" xfId="27" applyFont="1" applyAlignment="1">
      <alignment horizontal="center" vertical="center" wrapText="1"/>
    </xf>
    <xf numFmtId="0" fontId="6" fillId="0" borderId="0" xfId="27" applyAlignment="1">
      <alignment horizontal="center"/>
    </xf>
    <xf numFmtId="0" fontId="6" fillId="0" borderId="0" xfId="27"/>
    <xf numFmtId="0" fontId="2" fillId="0" borderId="0" xfId="27" applyFont="1" applyAlignment="1">
      <alignment horizontal="center"/>
    </xf>
    <xf numFmtId="2" fontId="6" fillId="0" borderId="0" xfId="27" applyNumberFormat="1" applyAlignment="1">
      <alignment horizontal="center"/>
    </xf>
    <xf numFmtId="0" fontId="2" fillId="0" borderId="0" xfId="27" applyFont="1"/>
    <xf numFmtId="0" fontId="2" fillId="0" borderId="0" xfId="27" applyFont="1" applyAlignment="1">
      <alignment horizontal="right"/>
    </xf>
    <xf numFmtId="10" fontId="6" fillId="0" borderId="0" xfId="27" applyNumberFormat="1" applyAlignment="1">
      <alignment horizontal="center"/>
    </xf>
    <xf numFmtId="0" fontId="6" fillId="0" borderId="0" xfId="27" applyAlignment="1">
      <alignment horizontal="center" vertical="top"/>
    </xf>
    <xf numFmtId="0" fontId="2" fillId="0" borderId="0" xfId="27" applyFont="1" applyAlignment="1">
      <alignment horizontal="justify" vertical="top" wrapText="1"/>
    </xf>
    <xf numFmtId="0" fontId="2" fillId="0" borderId="0" xfId="27" applyFont="1" applyAlignment="1">
      <alignment horizontal="center" vertical="top"/>
    </xf>
    <xf numFmtId="2" fontId="6" fillId="0" borderId="0" xfId="27" applyNumberFormat="1" applyAlignment="1">
      <alignment horizontal="center" vertical="top"/>
    </xf>
    <xf numFmtId="0" fontId="7" fillId="0" borderId="0" xfId="27" applyFont="1" applyAlignment="1">
      <alignment horizontal="center"/>
    </xf>
    <xf numFmtId="2" fontId="7" fillId="0" borderId="0" xfId="27" applyNumberFormat="1" applyFont="1" applyAlignment="1">
      <alignment horizontal="center"/>
    </xf>
    <xf numFmtId="10" fontId="7" fillId="0" borderId="0" xfId="28" applyNumberFormat="1" applyFont="1"/>
    <xf numFmtId="1" fontId="13" fillId="2" borderId="0" xfId="0" applyNumberFormat="1" applyFont="1" applyFill="1"/>
    <xf numFmtId="1" fontId="13" fillId="0" borderId="0" xfId="0" applyNumberFormat="1" applyFont="1" applyFill="1"/>
    <xf numFmtId="1" fontId="14" fillId="0" borderId="0" xfId="0" applyNumberFormat="1" applyFont="1"/>
    <xf numFmtId="1" fontId="15" fillId="0" borderId="0" xfId="0" applyNumberFormat="1" applyFont="1"/>
    <xf numFmtId="1" fontId="15" fillId="0" borderId="0" xfId="0" applyNumberFormat="1" applyFont="1" applyFill="1"/>
    <xf numFmtId="1" fontId="14" fillId="2" borderId="0" xfId="0" applyNumberFormat="1" applyFont="1" applyFill="1"/>
    <xf numFmtId="0" fontId="0" fillId="0" borderId="0" xfId="0" applyFill="1"/>
    <xf numFmtId="1" fontId="15" fillId="0" borderId="0" xfId="0" applyNumberFormat="1" applyFont="1" applyAlignment="1">
      <alignment horizontal="center"/>
    </xf>
    <xf numFmtId="0" fontId="0" fillId="0" borderId="1" xfId="0" applyFill="1" applyBorder="1"/>
    <xf numFmtId="0" fontId="17" fillId="0" borderId="1" xfId="0" applyNumberFormat="1" applyFont="1" applyFill="1" applyBorder="1" applyAlignment="1" applyProtection="1"/>
    <xf numFmtId="1" fontId="15" fillId="0" borderId="1" xfId="0" applyNumberFormat="1" applyFont="1" applyBorder="1"/>
    <xf numFmtId="1" fontId="0" fillId="0" borderId="1" xfId="0" applyNumberFormat="1" applyFont="1" applyBorder="1"/>
    <xf numFmtId="1" fontId="14" fillId="2" borderId="1" xfId="0" applyNumberFormat="1" applyFont="1" applyFill="1" applyBorder="1"/>
    <xf numFmtId="0" fontId="17" fillId="0" borderId="1" xfId="0" applyNumberFormat="1" applyFont="1" applyFill="1" applyBorder="1" applyAlignment="1" applyProtection="1">
      <alignment horizontal="justify" vertical="justify" wrapText="1"/>
    </xf>
    <xf numFmtId="2" fontId="17" fillId="0" borderId="1" xfId="0" applyNumberFormat="1" applyFont="1" applyFill="1" applyBorder="1" applyAlignment="1" applyProtection="1">
      <alignment horizontal="right"/>
    </xf>
    <xf numFmtId="0" fontId="0" fillId="0" borderId="1" xfId="0" applyFill="1" applyBorder="1" applyAlignment="1">
      <alignment horizontal="center"/>
    </xf>
    <xf numFmtId="0" fontId="17" fillId="0" borderId="1" xfId="0" applyNumberFormat="1" applyFont="1" applyFill="1" applyBorder="1" applyAlignment="1" applyProtection="1">
      <alignment horizontal="center"/>
    </xf>
    <xf numFmtId="1" fontId="15" fillId="0" borderId="1" xfId="0" applyNumberFormat="1" applyFont="1" applyBorder="1" applyAlignment="1">
      <alignment horizontal="center"/>
    </xf>
    <xf numFmtId="1" fontId="14" fillId="2" borderId="1" xfId="0" applyNumberFormat="1" applyFont="1" applyFill="1" applyBorder="1" applyAlignment="1">
      <alignment horizontal="center"/>
    </xf>
    <xf numFmtId="0" fontId="16" fillId="0" borderId="1" xfId="0" applyNumberFormat="1" applyFont="1" applyFill="1" applyBorder="1" applyAlignment="1" applyProtection="1">
      <alignment horizontal="center"/>
    </xf>
    <xf numFmtId="0" fontId="12" fillId="0" borderId="0" xfId="0" applyFont="1" applyFill="1" applyAlignment="1">
      <alignment horizontal="center"/>
    </xf>
    <xf numFmtId="1" fontId="14" fillId="0" borderId="0" xfId="0" applyNumberFormat="1" applyFont="1" applyAlignment="1">
      <alignment horizontal="center"/>
    </xf>
    <xf numFmtId="0" fontId="0" fillId="0" borderId="1" xfId="0" applyFill="1" applyBorder="1" applyAlignment="1">
      <alignment horizontal="center" vertical="top"/>
    </xf>
    <xf numFmtId="0" fontId="17" fillId="0" borderId="1" xfId="0" applyNumberFormat="1" applyFont="1" applyFill="1" applyBorder="1" applyAlignment="1" applyProtection="1">
      <alignment horizontal="left" vertical="top"/>
    </xf>
    <xf numFmtId="0" fontId="18" fillId="0" borderId="1" xfId="0" applyNumberFormat="1" applyFont="1" applyFill="1" applyBorder="1" applyAlignment="1" applyProtection="1"/>
    <xf numFmtId="1" fontId="17" fillId="0" borderId="1" xfId="0" applyNumberFormat="1" applyFont="1" applyFill="1" applyBorder="1" applyAlignment="1" applyProtection="1">
      <alignment horizontal="center"/>
    </xf>
    <xf numFmtId="1" fontId="0" fillId="0" borderId="1" xfId="0" applyNumberFormat="1" applyFont="1" applyBorder="1" applyAlignment="1">
      <alignment horizontal="center"/>
    </xf>
    <xf numFmtId="2" fontId="17" fillId="0" borderId="1" xfId="0" applyNumberFormat="1" applyFont="1" applyFill="1" applyBorder="1" applyAlignment="1" applyProtection="1"/>
    <xf numFmtId="0" fontId="20" fillId="0" borderId="0" xfId="38" applyFont="1" applyFill="1" applyBorder="1" applyAlignment="1">
      <alignment horizontal="justify" vertical="top" wrapText="1"/>
    </xf>
    <xf numFmtId="0" fontId="20" fillId="0" borderId="1" xfId="38" applyFont="1" applyBorder="1" applyAlignment="1">
      <alignment horizontal="justify" vertical="top" wrapText="1"/>
    </xf>
    <xf numFmtId="0" fontId="20" fillId="0" borderId="1" xfId="38" applyFont="1" applyBorder="1" applyAlignment="1">
      <alignment horizontal="center" vertical="center" wrapText="1"/>
    </xf>
    <xf numFmtId="0" fontId="20" fillId="0" borderId="1" xfId="38" applyFont="1" applyFill="1" applyBorder="1" applyAlignment="1">
      <alignment horizontal="center" vertical="top" wrapText="1"/>
    </xf>
    <xf numFmtId="0" fontId="20" fillId="0" borderId="1" xfId="38" applyFont="1" applyFill="1" applyBorder="1" applyAlignment="1">
      <alignment horizontal="justify" vertical="top" wrapText="1"/>
    </xf>
    <xf numFmtId="0" fontId="20" fillId="0" borderId="0" xfId="38" applyFont="1" applyFill="1" applyBorder="1" applyAlignment="1">
      <alignment horizontal="center" vertical="center" wrapText="1"/>
    </xf>
    <xf numFmtId="0" fontId="20" fillId="0" borderId="1" xfId="38" applyFont="1" applyFill="1" applyBorder="1" applyAlignment="1">
      <alignment horizontal="center" vertical="center" wrapText="1"/>
    </xf>
    <xf numFmtId="0" fontId="20" fillId="0" borderId="0" xfId="38" applyFont="1" applyBorder="1" applyAlignment="1">
      <alignment wrapText="1"/>
    </xf>
    <xf numFmtId="0" fontId="20" fillId="0" borderId="0" xfId="38" applyFont="1" applyFill="1" applyBorder="1" applyAlignment="1">
      <alignment horizontal="center" wrapText="1"/>
    </xf>
    <xf numFmtId="0" fontId="21" fillId="0" borderId="0" xfId="38" applyFont="1" applyBorder="1" applyAlignment="1">
      <alignment wrapText="1"/>
    </xf>
    <xf numFmtId="0" fontId="19" fillId="0" borderId="0" xfId="38" applyFont="1" applyBorder="1" applyAlignment="1">
      <alignment vertical="center" wrapText="1"/>
    </xf>
    <xf numFmtId="0" fontId="20" fillId="0" borderId="0" xfId="38" applyFont="1" applyBorder="1" applyAlignment="1">
      <alignment vertical="center" wrapText="1"/>
    </xf>
    <xf numFmtId="0" fontId="19" fillId="0" borderId="0" xfId="38" applyFont="1" applyFill="1" applyBorder="1" applyAlignment="1">
      <alignment vertical="center" wrapText="1"/>
    </xf>
    <xf numFmtId="0" fontId="20" fillId="0" borderId="0" xfId="38" applyFont="1" applyFill="1" applyBorder="1" applyAlignment="1">
      <alignment vertical="center" wrapText="1"/>
    </xf>
    <xf numFmtId="0" fontId="20" fillId="0" borderId="0" xfId="38" applyFont="1" applyFill="1" applyBorder="1" applyAlignment="1">
      <alignment wrapText="1"/>
    </xf>
    <xf numFmtId="0" fontId="20" fillId="0" borderId="0" xfId="38" applyFont="1" applyAlignment="1">
      <alignment wrapText="1"/>
    </xf>
    <xf numFmtId="0" fontId="19" fillId="0" borderId="1" xfId="38" applyFont="1" applyFill="1" applyBorder="1" applyAlignment="1">
      <alignment horizontal="center" vertical="center" wrapText="1"/>
    </xf>
    <xf numFmtId="0" fontId="19" fillId="0" borderId="1" xfId="38" applyFont="1" applyFill="1" applyBorder="1" applyAlignment="1">
      <alignment horizontal="center" vertical="top" wrapText="1"/>
    </xf>
    <xf numFmtId="0" fontId="20" fillId="0" borderId="1" xfId="38" applyFont="1" applyFill="1" applyBorder="1" applyAlignment="1">
      <alignment horizontal="center" wrapText="1"/>
    </xf>
    <xf numFmtId="0" fontId="21" fillId="0" borderId="1" xfId="38" applyFont="1" applyFill="1" applyBorder="1" applyAlignment="1">
      <alignment horizontal="justify" vertical="top" wrapText="1"/>
    </xf>
    <xf numFmtId="0" fontId="19" fillId="0" borderId="1" xfId="38" applyFont="1" applyFill="1" applyBorder="1" applyAlignment="1">
      <alignment horizontal="justify" vertical="top" wrapText="1"/>
    </xf>
    <xf numFmtId="2" fontId="20" fillId="0" borderId="1" xfId="38" applyNumberFormat="1" applyFont="1" applyFill="1" applyBorder="1" applyAlignment="1">
      <alignment horizontal="center" wrapText="1"/>
    </xf>
    <xf numFmtId="0" fontId="20" fillId="0" borderId="1" xfId="38" applyFont="1" applyFill="1" applyBorder="1" applyAlignment="1">
      <alignment horizontal="justify" vertical="center" wrapText="1"/>
    </xf>
    <xf numFmtId="2" fontId="20" fillId="0" borderId="1" xfId="38" applyNumberFormat="1" applyFont="1" applyFill="1" applyBorder="1" applyAlignment="1">
      <alignment horizontal="center" vertical="center" wrapText="1"/>
    </xf>
    <xf numFmtId="1" fontId="20" fillId="0" borderId="1" xfId="38" applyNumberFormat="1" applyFont="1" applyFill="1" applyBorder="1" applyAlignment="1">
      <alignment horizontal="center" wrapText="1"/>
    </xf>
    <xf numFmtId="2" fontId="19" fillId="0" borderId="1" xfId="38" applyNumberFormat="1" applyFont="1" applyFill="1" applyBorder="1" applyAlignment="1">
      <alignment horizontal="center" wrapText="1"/>
    </xf>
    <xf numFmtId="2" fontId="20" fillId="0" borderId="1" xfId="38" applyNumberFormat="1" applyFont="1" applyFill="1" applyBorder="1" applyAlignment="1">
      <alignment horizontal="center" vertical="top" wrapText="1"/>
    </xf>
    <xf numFmtId="0" fontId="20" fillId="0" borderId="1" xfId="38" applyFont="1" applyFill="1" applyBorder="1" applyAlignment="1">
      <alignment horizontal="right" vertical="top" wrapText="1"/>
    </xf>
    <xf numFmtId="2" fontId="19" fillId="0" borderId="1" xfId="38" applyNumberFormat="1" applyFont="1" applyFill="1" applyBorder="1" applyAlignment="1">
      <alignment wrapText="1"/>
    </xf>
    <xf numFmtId="0" fontId="20" fillId="0" borderId="1" xfId="38" applyFont="1" applyBorder="1" applyAlignment="1">
      <alignment horizontal="center" wrapText="1"/>
    </xf>
    <xf numFmtId="0" fontId="20" fillId="0" borderId="1" xfId="38" applyFont="1" applyFill="1" applyBorder="1" applyAlignment="1">
      <alignment wrapText="1"/>
    </xf>
    <xf numFmtId="1" fontId="20" fillId="0" borderId="1" xfId="38" applyNumberFormat="1" applyFont="1" applyFill="1" applyBorder="1" applyAlignment="1">
      <alignment horizontal="center" vertical="center" wrapText="1"/>
    </xf>
    <xf numFmtId="0" fontId="20" fillId="0" borderId="1" xfId="38" applyFont="1" applyBorder="1" applyAlignment="1">
      <alignment wrapText="1"/>
    </xf>
    <xf numFmtId="0" fontId="20" fillId="0" borderId="1" xfId="38" applyFont="1" applyFill="1" applyBorder="1" applyAlignment="1">
      <alignment horizontal="right" wrapText="1"/>
    </xf>
    <xf numFmtId="2" fontId="20" fillId="0" borderId="1" xfId="38" applyNumberFormat="1" applyFont="1" applyFill="1" applyBorder="1" applyAlignment="1">
      <alignment wrapText="1"/>
    </xf>
    <xf numFmtId="1" fontId="19" fillId="0" borderId="1" xfId="38" applyNumberFormat="1" applyFont="1" applyFill="1" applyBorder="1" applyAlignment="1">
      <alignment horizontal="center" vertical="center" wrapText="1"/>
    </xf>
    <xf numFmtId="0" fontId="19" fillId="0" borderId="1" xfId="38" applyFont="1" applyFill="1" applyBorder="1" applyAlignment="1">
      <alignment wrapText="1"/>
    </xf>
    <xf numFmtId="0" fontId="19" fillId="0" borderId="1" xfId="38" applyFont="1" applyFill="1" applyBorder="1" applyAlignment="1">
      <alignment horizontal="left" vertical="top" wrapText="1"/>
    </xf>
    <xf numFmtId="0" fontId="20" fillId="0" borderId="1" xfId="38" applyFont="1" applyFill="1" applyBorder="1" applyAlignment="1">
      <alignment horizontal="left" vertical="top" wrapText="1"/>
    </xf>
    <xf numFmtId="0" fontId="20" fillId="0" borderId="1" xfId="38" applyFont="1" applyFill="1" applyBorder="1" applyAlignment="1">
      <alignment vertical="top" wrapText="1"/>
    </xf>
    <xf numFmtId="0" fontId="20" fillId="0" borderId="1" xfId="38" applyNumberFormat="1" applyFont="1" applyFill="1" applyBorder="1" applyAlignment="1">
      <alignment horizontal="justify" vertical="top" wrapText="1"/>
    </xf>
    <xf numFmtId="0" fontId="20" fillId="0" borderId="1" xfId="38" applyFont="1" applyFill="1" applyBorder="1" applyAlignment="1">
      <alignment horizontal="left" wrapText="1"/>
    </xf>
    <xf numFmtId="2" fontId="20" fillId="0" borderId="1" xfId="38" applyNumberFormat="1" applyFont="1" applyBorder="1" applyAlignment="1">
      <alignment horizontal="center" wrapText="1"/>
    </xf>
    <xf numFmtId="0" fontId="21" fillId="0" borderId="1" xfId="38" applyFont="1" applyBorder="1" applyAlignment="1">
      <alignment horizontal="justify" vertical="top" wrapText="1"/>
    </xf>
    <xf numFmtId="0" fontId="20" fillId="0" borderId="1" xfId="38" applyNumberFormat="1" applyFont="1" applyBorder="1" applyAlignment="1">
      <alignment horizontal="justify" vertical="top" wrapText="1"/>
    </xf>
    <xf numFmtId="0" fontId="20" fillId="0" borderId="1" xfId="38" applyFont="1" applyBorder="1" applyAlignment="1">
      <alignment horizontal="right" wrapText="1"/>
    </xf>
    <xf numFmtId="2" fontId="22" fillId="0" borderId="1" xfId="42" applyNumberFormat="1" applyFont="1" applyFill="1" applyBorder="1" applyAlignment="1" applyProtection="1">
      <alignment horizontal="center" wrapText="1"/>
    </xf>
    <xf numFmtId="0" fontId="21" fillId="0" borderId="1" xfId="38" applyFont="1" applyBorder="1" applyAlignment="1">
      <alignment wrapText="1"/>
    </xf>
    <xf numFmtId="0" fontId="20" fillId="0" borderId="1" xfId="38" applyFont="1" applyFill="1" applyBorder="1" applyAlignment="1">
      <alignment horizontal="left" vertical="center" wrapText="1"/>
    </xf>
    <xf numFmtId="0" fontId="21" fillId="0" borderId="1" xfId="38" applyFont="1" applyFill="1" applyBorder="1" applyAlignment="1">
      <alignment horizontal="center" vertical="center" wrapText="1"/>
    </xf>
    <xf numFmtId="0" fontId="19" fillId="0" borderId="1" xfId="38" applyFont="1" applyFill="1" applyBorder="1" applyAlignment="1">
      <alignment horizontal="center" vertical="center" wrapText="1"/>
    </xf>
    <xf numFmtId="0" fontId="16" fillId="0" borderId="1" xfId="0" applyNumberFormat="1" applyFont="1" applyFill="1" applyBorder="1" applyAlignment="1" applyProtection="1">
      <alignment horizontal="center"/>
    </xf>
    <xf numFmtId="0" fontId="7" fillId="0" borderId="1" xfId="0" applyFont="1" applyBorder="1" applyAlignment="1">
      <alignment horizontal="center" wrapText="1"/>
    </xf>
    <xf numFmtId="0" fontId="7" fillId="0" borderId="0" xfId="27" applyFont="1" applyAlignment="1">
      <alignment horizontal="center"/>
    </xf>
  </cellXfs>
  <cellStyles count="43">
    <cellStyle name="_Rate Analysis for Lifts" xfId="1"/>
    <cellStyle name="0,0_x000d_&#10;NA_x000d_&#10;" xfId="2"/>
    <cellStyle name="Comma 11" xfId="36"/>
    <cellStyle name="Comma 2" xfId="3"/>
    <cellStyle name="Comma 2 2" xfId="4"/>
    <cellStyle name="Comma 2 3" xfId="5"/>
    <cellStyle name="Comma 2 4" xfId="6"/>
    <cellStyle name="Comma 3" xfId="7"/>
    <cellStyle name="Comma 3 2" xfId="37"/>
    <cellStyle name="Comma 4" xfId="8"/>
    <cellStyle name="Comma 4 2" xfId="9"/>
    <cellStyle name="Comma 5" xfId="10"/>
    <cellStyle name="Comma 6" xfId="11"/>
    <cellStyle name="Comma 7" xfId="12"/>
    <cellStyle name="Comma 8" xfId="13"/>
    <cellStyle name="Comma 8 2" xfId="14"/>
    <cellStyle name="Comma 9" xfId="42"/>
    <cellStyle name="Currency 2" xfId="15"/>
    <cellStyle name="Normal" xfId="0" builtinId="0"/>
    <cellStyle name="Normal 10" xfId="38"/>
    <cellStyle name="Normal 2" xfId="16"/>
    <cellStyle name="Normal 2 2" xfId="17"/>
    <cellStyle name="Normal 2 3" xfId="18"/>
    <cellStyle name="Normal 2 3 2" xfId="19"/>
    <cellStyle name="Normal 2 4" xfId="20"/>
    <cellStyle name="Normal 2_ESID-KOLKATA MISC." xfId="21"/>
    <cellStyle name="Normal 3" xfId="22"/>
    <cellStyle name="Normal 3 2" xfId="23"/>
    <cellStyle name="Normal 3_ESID-KOLKATA MISC." xfId="24"/>
    <cellStyle name="Normal 4" xfId="25"/>
    <cellStyle name="Normal 4 2" xfId="26"/>
    <cellStyle name="Normal 5" xfId="27"/>
    <cellStyle name="Percent 2" xfId="28"/>
    <cellStyle name="Percent 2 2" xfId="29"/>
    <cellStyle name="Percent 2 2 2" xfId="30"/>
    <cellStyle name="Percent 3" xfId="31"/>
    <cellStyle name="Percent 4" xfId="32"/>
    <cellStyle name="Percent 4 2" xfId="33"/>
    <cellStyle name="Percent 5" xfId="34"/>
    <cellStyle name="Percent 6" xfId="39"/>
    <cellStyle name="Percent 7" xfId="40"/>
    <cellStyle name="Style 1" xfId="35"/>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254</xdr:row>
      <xdr:rowOff>266700</xdr:rowOff>
    </xdr:from>
    <xdr:to>
      <xdr:col>1</xdr:col>
      <xdr:colOff>342900</xdr:colOff>
      <xdr:row>255</xdr:row>
      <xdr:rowOff>66675</xdr:rowOff>
    </xdr:to>
    <xdr:sp macro="" textlink="">
      <xdr:nvSpPr>
        <xdr:cNvPr id="2" name="Text Box 458"/>
        <xdr:cNvSpPr txBox="1">
          <a:spLocks noChangeArrowheads="1"/>
        </xdr:cNvSpPr>
      </xdr:nvSpPr>
      <xdr:spPr bwMode="auto">
        <a:xfrm>
          <a:off x="476250" y="60855225"/>
          <a:ext cx="342900" cy="123825"/>
        </a:xfrm>
        <a:prstGeom prst="rect">
          <a:avLst/>
        </a:prstGeom>
        <a:noFill/>
        <a:ln w="9525" cap="flat">
          <a:noFill/>
          <a:round/>
          <a:headEnd/>
          <a:tailEnd/>
        </a:ln>
        <a:effectLst/>
      </xdr:spPr>
    </xdr:sp>
    <xdr:clientData/>
  </xdr:twoCellAnchor>
  <xdr:twoCellAnchor>
    <xdr:from>
      <xdr:col>1</xdr:col>
      <xdr:colOff>0</xdr:colOff>
      <xdr:row>254</xdr:row>
      <xdr:rowOff>266700</xdr:rowOff>
    </xdr:from>
    <xdr:to>
      <xdr:col>1</xdr:col>
      <xdr:colOff>342900</xdr:colOff>
      <xdr:row>255</xdr:row>
      <xdr:rowOff>66675</xdr:rowOff>
    </xdr:to>
    <xdr:sp macro="" textlink="">
      <xdr:nvSpPr>
        <xdr:cNvPr id="3" name="Text Box 459"/>
        <xdr:cNvSpPr txBox="1">
          <a:spLocks noChangeArrowheads="1"/>
        </xdr:cNvSpPr>
      </xdr:nvSpPr>
      <xdr:spPr bwMode="auto">
        <a:xfrm>
          <a:off x="476250" y="60855225"/>
          <a:ext cx="342900" cy="123825"/>
        </a:xfrm>
        <a:prstGeom prst="rect">
          <a:avLst/>
        </a:prstGeom>
        <a:noFill/>
        <a:ln w="9525" cap="flat">
          <a:noFill/>
          <a:round/>
          <a:headEnd/>
          <a:tailEnd/>
        </a:ln>
        <a:effectLst/>
      </xdr:spPr>
    </xdr:sp>
    <xdr:clientData/>
  </xdr:twoCellAnchor>
  <xdr:twoCellAnchor>
    <xdr:from>
      <xdr:col>1</xdr:col>
      <xdr:colOff>0</xdr:colOff>
      <xdr:row>254</xdr:row>
      <xdr:rowOff>266700</xdr:rowOff>
    </xdr:from>
    <xdr:to>
      <xdr:col>1</xdr:col>
      <xdr:colOff>342900</xdr:colOff>
      <xdr:row>255</xdr:row>
      <xdr:rowOff>66675</xdr:rowOff>
    </xdr:to>
    <xdr:sp macro="" textlink="">
      <xdr:nvSpPr>
        <xdr:cNvPr id="4" name="Text Box 460"/>
        <xdr:cNvSpPr txBox="1">
          <a:spLocks noChangeArrowheads="1"/>
        </xdr:cNvSpPr>
      </xdr:nvSpPr>
      <xdr:spPr bwMode="auto">
        <a:xfrm>
          <a:off x="476250" y="60855225"/>
          <a:ext cx="342900" cy="123825"/>
        </a:xfrm>
        <a:prstGeom prst="rect">
          <a:avLst/>
        </a:prstGeom>
        <a:noFill/>
        <a:ln w="9525" cap="flat">
          <a:noFill/>
          <a:round/>
          <a:headEnd/>
          <a:tailEnd/>
        </a:ln>
        <a:effec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VAIKULAMA/Est-Electrical-Int-R-1%20Navaikula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ernal BOQ"/>
      <sheetName val="rate analysis"/>
    </sheetNames>
    <sheetDataSet>
      <sheetData sheetId="0" refreshError="1"/>
      <sheetData sheetId="1" refreshError="1"/>
      <sheetData sheetId="2" refreshError="1">
        <row r="13">
          <cell r="F13">
            <v>2879.7976360000002</v>
          </cell>
        </row>
        <row r="26">
          <cell r="F26">
            <v>1376.72134282</v>
          </cell>
        </row>
        <row r="36">
          <cell r="F36">
            <v>1148.3808227200002</v>
          </cell>
        </row>
        <row r="46">
          <cell r="F46">
            <v>333.93647282000001</v>
          </cell>
        </row>
        <row r="56">
          <cell r="F56">
            <v>262.45596218000003</v>
          </cell>
        </row>
        <row r="66">
          <cell r="F66">
            <v>242.60026478</v>
          </cell>
        </row>
        <row r="79">
          <cell r="F79">
            <v>95.924467954859992</v>
          </cell>
        </row>
        <row r="90">
          <cell r="F90">
            <v>224.99385570240003</v>
          </cell>
        </row>
        <row r="103">
          <cell r="F103">
            <v>1226.4170000000001</v>
          </cell>
        </row>
        <row r="117">
          <cell r="F117">
            <v>1870.6843000000001</v>
          </cell>
        </row>
        <row r="131">
          <cell r="F131">
            <v>5966.4480000000012</v>
          </cell>
        </row>
        <row r="144">
          <cell r="F144">
            <v>690.92900000000009</v>
          </cell>
        </row>
        <row r="156">
          <cell r="F156">
            <v>4870.2387500000004</v>
          </cell>
        </row>
        <row r="168">
          <cell r="F168">
            <v>521.78750000000002</v>
          </cell>
        </row>
        <row r="180">
          <cell r="F180">
            <v>6145.1112500000008</v>
          </cell>
        </row>
        <row r="192">
          <cell r="F192">
            <v>1443.23</v>
          </cell>
        </row>
        <row r="204">
          <cell r="F204">
            <v>1821.9050000000002</v>
          </cell>
        </row>
        <row r="216">
          <cell r="F216">
            <v>7905.9500000000007</v>
          </cell>
        </row>
        <row r="228">
          <cell r="F228">
            <v>1178.1575</v>
          </cell>
        </row>
        <row r="239">
          <cell r="F239">
            <v>9083.3000000000011</v>
          </cell>
        </row>
        <row r="250">
          <cell r="F250">
            <v>2018.13</v>
          </cell>
        </row>
        <row r="262">
          <cell r="F262">
            <v>4301.8970000000008</v>
          </cell>
        </row>
        <row r="273">
          <cell r="F273">
            <v>130283.06429700002</v>
          </cell>
        </row>
        <row r="285">
          <cell r="F285">
            <v>354.31799999999998</v>
          </cell>
        </row>
        <row r="297">
          <cell r="F297">
            <v>11</v>
          </cell>
        </row>
        <row r="309">
          <cell r="F309">
            <v>623.47386228434982</v>
          </cell>
        </row>
        <row r="321">
          <cell r="F321">
            <v>963349.20000000007</v>
          </cell>
        </row>
        <row r="333">
          <cell r="F333">
            <v>382846.70639200008</v>
          </cell>
        </row>
        <row r="345">
          <cell r="F345">
            <v>37263.75</v>
          </cell>
        </row>
        <row r="355">
          <cell r="F355">
            <v>657.09929999999997</v>
          </cell>
        </row>
        <row r="365">
          <cell r="F365">
            <v>176.91135000000003</v>
          </cell>
        </row>
        <row r="375">
          <cell r="F375">
            <v>151.63830000000002</v>
          </cell>
        </row>
        <row r="387">
          <cell r="F387">
            <v>19926.027500000004</v>
          </cell>
        </row>
        <row r="399">
          <cell r="F399">
            <v>12044.6875</v>
          </cell>
        </row>
        <row r="411">
          <cell r="F411">
            <v>831.61500000000001</v>
          </cell>
        </row>
        <row r="422">
          <cell r="F422">
            <v>130143.76900000001</v>
          </cell>
        </row>
        <row r="432">
          <cell r="F432">
            <v>1834.6132818600006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sheetPr>
  <dimension ref="A1:G299"/>
  <sheetViews>
    <sheetView tabSelected="1" view="pageBreakPreview" topLeftCell="A293" zoomScale="83" zoomScaleSheetLayoutView="83" workbookViewId="0">
      <selection activeCell="I8" sqref="I8"/>
    </sheetView>
  </sheetViews>
  <sheetFormatPr defaultRowHeight="18.75"/>
  <cols>
    <col min="1" max="1" width="7.140625" style="50" customWidth="1"/>
    <col min="2" max="2" width="77" style="45" customWidth="1"/>
    <col min="3" max="3" width="11" style="53" customWidth="1"/>
    <col min="4" max="4" width="12.7109375" style="53" customWidth="1"/>
    <col min="5" max="5" width="18.28515625" style="53" customWidth="1"/>
    <col min="6" max="6" width="23.42578125" style="53" customWidth="1"/>
    <col min="7" max="7" width="16.140625" style="52" customWidth="1"/>
    <col min="8" max="253" width="9.140625" style="52"/>
    <col min="254" max="254" width="7.140625" style="52" customWidth="1"/>
    <col min="255" max="255" width="100.85546875" style="52" customWidth="1"/>
    <col min="256" max="256" width="5.85546875" style="52" customWidth="1"/>
    <col min="257" max="257" width="6.140625" style="52" customWidth="1"/>
    <col min="258" max="258" width="14" style="52" customWidth="1"/>
    <col min="259" max="259" width="17.7109375" style="52" customWidth="1"/>
    <col min="260" max="260" width="14" style="52" customWidth="1"/>
    <col min="261" max="261" width="17.7109375" style="52" customWidth="1"/>
    <col min="262" max="262" width="16.5703125" style="52" customWidth="1"/>
    <col min="263" max="263" width="16.140625" style="52" customWidth="1"/>
    <col min="264" max="509" width="9.140625" style="52"/>
    <col min="510" max="510" width="7.140625" style="52" customWidth="1"/>
    <col min="511" max="511" width="100.85546875" style="52" customWidth="1"/>
    <col min="512" max="512" width="5.85546875" style="52" customWidth="1"/>
    <col min="513" max="513" width="6.140625" style="52" customWidth="1"/>
    <col min="514" max="514" width="14" style="52" customWidth="1"/>
    <col min="515" max="515" width="17.7109375" style="52" customWidth="1"/>
    <col min="516" max="516" width="14" style="52" customWidth="1"/>
    <col min="517" max="517" width="17.7109375" style="52" customWidth="1"/>
    <col min="518" max="518" width="16.5703125" style="52" customWidth="1"/>
    <col min="519" max="519" width="16.140625" style="52" customWidth="1"/>
    <col min="520" max="765" width="9.140625" style="52"/>
    <col min="766" max="766" width="7.140625" style="52" customWidth="1"/>
    <col min="767" max="767" width="100.85546875" style="52" customWidth="1"/>
    <col min="768" max="768" width="5.85546875" style="52" customWidth="1"/>
    <col min="769" max="769" width="6.140625" style="52" customWidth="1"/>
    <col min="770" max="770" width="14" style="52" customWidth="1"/>
    <col min="771" max="771" width="17.7109375" style="52" customWidth="1"/>
    <col min="772" max="772" width="14" style="52" customWidth="1"/>
    <col min="773" max="773" width="17.7109375" style="52" customWidth="1"/>
    <col min="774" max="774" width="16.5703125" style="52" customWidth="1"/>
    <col min="775" max="775" width="16.140625" style="52" customWidth="1"/>
    <col min="776" max="1021" width="9.140625" style="52"/>
    <col min="1022" max="1022" width="7.140625" style="52" customWidth="1"/>
    <col min="1023" max="1023" width="100.85546875" style="52" customWidth="1"/>
    <col min="1024" max="1024" width="5.85546875" style="52" customWidth="1"/>
    <col min="1025" max="1025" width="6.140625" style="52" customWidth="1"/>
    <col min="1026" max="1026" width="14" style="52" customWidth="1"/>
    <col min="1027" max="1027" width="17.7109375" style="52" customWidth="1"/>
    <col min="1028" max="1028" width="14" style="52" customWidth="1"/>
    <col min="1029" max="1029" width="17.7109375" style="52" customWidth="1"/>
    <col min="1030" max="1030" width="16.5703125" style="52" customWidth="1"/>
    <col min="1031" max="1031" width="16.140625" style="52" customWidth="1"/>
    <col min="1032" max="1277" width="9.140625" style="52"/>
    <col min="1278" max="1278" width="7.140625" style="52" customWidth="1"/>
    <col min="1279" max="1279" width="100.85546875" style="52" customWidth="1"/>
    <col min="1280" max="1280" width="5.85546875" style="52" customWidth="1"/>
    <col min="1281" max="1281" width="6.140625" style="52" customWidth="1"/>
    <col min="1282" max="1282" width="14" style="52" customWidth="1"/>
    <col min="1283" max="1283" width="17.7109375" style="52" customWidth="1"/>
    <col min="1284" max="1284" width="14" style="52" customWidth="1"/>
    <col min="1285" max="1285" width="17.7109375" style="52" customWidth="1"/>
    <col min="1286" max="1286" width="16.5703125" style="52" customWidth="1"/>
    <col min="1287" max="1287" width="16.140625" style="52" customWidth="1"/>
    <col min="1288" max="1533" width="9.140625" style="52"/>
    <col min="1534" max="1534" width="7.140625" style="52" customWidth="1"/>
    <col min="1535" max="1535" width="100.85546875" style="52" customWidth="1"/>
    <col min="1536" max="1536" width="5.85546875" style="52" customWidth="1"/>
    <col min="1537" max="1537" width="6.140625" style="52" customWidth="1"/>
    <col min="1538" max="1538" width="14" style="52" customWidth="1"/>
    <col min="1539" max="1539" width="17.7109375" style="52" customWidth="1"/>
    <col min="1540" max="1540" width="14" style="52" customWidth="1"/>
    <col min="1541" max="1541" width="17.7109375" style="52" customWidth="1"/>
    <col min="1542" max="1542" width="16.5703125" style="52" customWidth="1"/>
    <col min="1543" max="1543" width="16.140625" style="52" customWidth="1"/>
    <col min="1544" max="1789" width="9.140625" style="52"/>
    <col min="1790" max="1790" width="7.140625" style="52" customWidth="1"/>
    <col min="1791" max="1791" width="100.85546875" style="52" customWidth="1"/>
    <col min="1792" max="1792" width="5.85546875" style="52" customWidth="1"/>
    <col min="1793" max="1793" width="6.140625" style="52" customWidth="1"/>
    <col min="1794" max="1794" width="14" style="52" customWidth="1"/>
    <col min="1795" max="1795" width="17.7109375" style="52" customWidth="1"/>
    <col min="1796" max="1796" width="14" style="52" customWidth="1"/>
    <col min="1797" max="1797" width="17.7109375" style="52" customWidth="1"/>
    <col min="1798" max="1798" width="16.5703125" style="52" customWidth="1"/>
    <col min="1799" max="1799" width="16.140625" style="52" customWidth="1"/>
    <col min="1800" max="2045" width="9.140625" style="52"/>
    <col min="2046" max="2046" width="7.140625" style="52" customWidth="1"/>
    <col min="2047" max="2047" width="100.85546875" style="52" customWidth="1"/>
    <col min="2048" max="2048" width="5.85546875" style="52" customWidth="1"/>
    <col min="2049" max="2049" width="6.140625" style="52" customWidth="1"/>
    <col min="2050" max="2050" width="14" style="52" customWidth="1"/>
    <col min="2051" max="2051" width="17.7109375" style="52" customWidth="1"/>
    <col min="2052" max="2052" width="14" style="52" customWidth="1"/>
    <col min="2053" max="2053" width="17.7109375" style="52" customWidth="1"/>
    <col min="2054" max="2054" width="16.5703125" style="52" customWidth="1"/>
    <col min="2055" max="2055" width="16.140625" style="52" customWidth="1"/>
    <col min="2056" max="2301" width="9.140625" style="52"/>
    <col min="2302" max="2302" width="7.140625" style="52" customWidth="1"/>
    <col min="2303" max="2303" width="100.85546875" style="52" customWidth="1"/>
    <col min="2304" max="2304" width="5.85546875" style="52" customWidth="1"/>
    <col min="2305" max="2305" width="6.140625" style="52" customWidth="1"/>
    <col min="2306" max="2306" width="14" style="52" customWidth="1"/>
    <col min="2307" max="2307" width="17.7109375" style="52" customWidth="1"/>
    <col min="2308" max="2308" width="14" style="52" customWidth="1"/>
    <col min="2309" max="2309" width="17.7109375" style="52" customWidth="1"/>
    <col min="2310" max="2310" width="16.5703125" style="52" customWidth="1"/>
    <col min="2311" max="2311" width="16.140625" style="52" customWidth="1"/>
    <col min="2312" max="2557" width="9.140625" style="52"/>
    <col min="2558" max="2558" width="7.140625" style="52" customWidth="1"/>
    <col min="2559" max="2559" width="100.85546875" style="52" customWidth="1"/>
    <col min="2560" max="2560" width="5.85546875" style="52" customWidth="1"/>
    <col min="2561" max="2561" width="6.140625" style="52" customWidth="1"/>
    <col min="2562" max="2562" width="14" style="52" customWidth="1"/>
    <col min="2563" max="2563" width="17.7109375" style="52" customWidth="1"/>
    <col min="2564" max="2564" width="14" style="52" customWidth="1"/>
    <col min="2565" max="2565" width="17.7109375" style="52" customWidth="1"/>
    <col min="2566" max="2566" width="16.5703125" style="52" customWidth="1"/>
    <col min="2567" max="2567" width="16.140625" style="52" customWidth="1"/>
    <col min="2568" max="2813" width="9.140625" style="52"/>
    <col min="2814" max="2814" width="7.140625" style="52" customWidth="1"/>
    <col min="2815" max="2815" width="100.85546875" style="52" customWidth="1"/>
    <col min="2816" max="2816" width="5.85546875" style="52" customWidth="1"/>
    <col min="2817" max="2817" width="6.140625" style="52" customWidth="1"/>
    <col min="2818" max="2818" width="14" style="52" customWidth="1"/>
    <col min="2819" max="2819" width="17.7109375" style="52" customWidth="1"/>
    <col min="2820" max="2820" width="14" style="52" customWidth="1"/>
    <col min="2821" max="2821" width="17.7109375" style="52" customWidth="1"/>
    <col min="2822" max="2822" width="16.5703125" style="52" customWidth="1"/>
    <col min="2823" max="2823" width="16.140625" style="52" customWidth="1"/>
    <col min="2824" max="3069" width="9.140625" style="52"/>
    <col min="3070" max="3070" width="7.140625" style="52" customWidth="1"/>
    <col min="3071" max="3071" width="100.85546875" style="52" customWidth="1"/>
    <col min="3072" max="3072" width="5.85546875" style="52" customWidth="1"/>
    <col min="3073" max="3073" width="6.140625" style="52" customWidth="1"/>
    <col min="3074" max="3074" width="14" style="52" customWidth="1"/>
    <col min="3075" max="3075" width="17.7109375" style="52" customWidth="1"/>
    <col min="3076" max="3076" width="14" style="52" customWidth="1"/>
    <col min="3077" max="3077" width="17.7109375" style="52" customWidth="1"/>
    <col min="3078" max="3078" width="16.5703125" style="52" customWidth="1"/>
    <col min="3079" max="3079" width="16.140625" style="52" customWidth="1"/>
    <col min="3080" max="3325" width="9.140625" style="52"/>
    <col min="3326" max="3326" width="7.140625" style="52" customWidth="1"/>
    <col min="3327" max="3327" width="100.85546875" style="52" customWidth="1"/>
    <col min="3328" max="3328" width="5.85546875" style="52" customWidth="1"/>
    <col min="3329" max="3329" width="6.140625" style="52" customWidth="1"/>
    <col min="3330" max="3330" width="14" style="52" customWidth="1"/>
    <col min="3331" max="3331" width="17.7109375" style="52" customWidth="1"/>
    <col min="3332" max="3332" width="14" style="52" customWidth="1"/>
    <col min="3333" max="3333" width="17.7109375" style="52" customWidth="1"/>
    <col min="3334" max="3334" width="16.5703125" style="52" customWidth="1"/>
    <col min="3335" max="3335" width="16.140625" style="52" customWidth="1"/>
    <col min="3336" max="3581" width="9.140625" style="52"/>
    <col min="3582" max="3582" width="7.140625" style="52" customWidth="1"/>
    <col min="3583" max="3583" width="100.85546875" style="52" customWidth="1"/>
    <col min="3584" max="3584" width="5.85546875" style="52" customWidth="1"/>
    <col min="3585" max="3585" width="6.140625" style="52" customWidth="1"/>
    <col min="3586" max="3586" width="14" style="52" customWidth="1"/>
    <col min="3587" max="3587" width="17.7109375" style="52" customWidth="1"/>
    <col min="3588" max="3588" width="14" style="52" customWidth="1"/>
    <col min="3589" max="3589" width="17.7109375" style="52" customWidth="1"/>
    <col min="3590" max="3590" width="16.5703125" style="52" customWidth="1"/>
    <col min="3591" max="3591" width="16.140625" style="52" customWidth="1"/>
    <col min="3592" max="3837" width="9.140625" style="52"/>
    <col min="3838" max="3838" width="7.140625" style="52" customWidth="1"/>
    <col min="3839" max="3839" width="100.85546875" style="52" customWidth="1"/>
    <col min="3840" max="3840" width="5.85546875" style="52" customWidth="1"/>
    <col min="3841" max="3841" width="6.140625" style="52" customWidth="1"/>
    <col min="3842" max="3842" width="14" style="52" customWidth="1"/>
    <col min="3843" max="3843" width="17.7109375" style="52" customWidth="1"/>
    <col min="3844" max="3844" width="14" style="52" customWidth="1"/>
    <col min="3845" max="3845" width="17.7109375" style="52" customWidth="1"/>
    <col min="3846" max="3846" width="16.5703125" style="52" customWidth="1"/>
    <col min="3847" max="3847" width="16.140625" style="52" customWidth="1"/>
    <col min="3848" max="4093" width="9.140625" style="52"/>
    <col min="4094" max="4094" width="7.140625" style="52" customWidth="1"/>
    <col min="4095" max="4095" width="100.85546875" style="52" customWidth="1"/>
    <col min="4096" max="4096" width="5.85546875" style="52" customWidth="1"/>
    <col min="4097" max="4097" width="6.140625" style="52" customWidth="1"/>
    <col min="4098" max="4098" width="14" style="52" customWidth="1"/>
    <col min="4099" max="4099" width="17.7109375" style="52" customWidth="1"/>
    <col min="4100" max="4100" width="14" style="52" customWidth="1"/>
    <col min="4101" max="4101" width="17.7109375" style="52" customWidth="1"/>
    <col min="4102" max="4102" width="16.5703125" style="52" customWidth="1"/>
    <col min="4103" max="4103" width="16.140625" style="52" customWidth="1"/>
    <col min="4104" max="4349" width="9.140625" style="52"/>
    <col min="4350" max="4350" width="7.140625" style="52" customWidth="1"/>
    <col min="4351" max="4351" width="100.85546875" style="52" customWidth="1"/>
    <col min="4352" max="4352" width="5.85546875" style="52" customWidth="1"/>
    <col min="4353" max="4353" width="6.140625" style="52" customWidth="1"/>
    <col min="4354" max="4354" width="14" style="52" customWidth="1"/>
    <col min="4355" max="4355" width="17.7109375" style="52" customWidth="1"/>
    <col min="4356" max="4356" width="14" style="52" customWidth="1"/>
    <col min="4357" max="4357" width="17.7109375" style="52" customWidth="1"/>
    <col min="4358" max="4358" width="16.5703125" style="52" customWidth="1"/>
    <col min="4359" max="4359" width="16.140625" style="52" customWidth="1"/>
    <col min="4360" max="4605" width="9.140625" style="52"/>
    <col min="4606" max="4606" width="7.140625" style="52" customWidth="1"/>
    <col min="4607" max="4607" width="100.85546875" style="52" customWidth="1"/>
    <col min="4608" max="4608" width="5.85546875" style="52" customWidth="1"/>
    <col min="4609" max="4609" width="6.140625" style="52" customWidth="1"/>
    <col min="4610" max="4610" width="14" style="52" customWidth="1"/>
    <col min="4611" max="4611" width="17.7109375" style="52" customWidth="1"/>
    <col min="4612" max="4612" width="14" style="52" customWidth="1"/>
    <col min="4613" max="4613" width="17.7109375" style="52" customWidth="1"/>
    <col min="4614" max="4614" width="16.5703125" style="52" customWidth="1"/>
    <col min="4615" max="4615" width="16.140625" style="52" customWidth="1"/>
    <col min="4616" max="4861" width="9.140625" style="52"/>
    <col min="4862" max="4862" width="7.140625" style="52" customWidth="1"/>
    <col min="4863" max="4863" width="100.85546875" style="52" customWidth="1"/>
    <col min="4864" max="4864" width="5.85546875" style="52" customWidth="1"/>
    <col min="4865" max="4865" width="6.140625" style="52" customWidth="1"/>
    <col min="4866" max="4866" width="14" style="52" customWidth="1"/>
    <col min="4867" max="4867" width="17.7109375" style="52" customWidth="1"/>
    <col min="4868" max="4868" width="14" style="52" customWidth="1"/>
    <col min="4869" max="4869" width="17.7109375" style="52" customWidth="1"/>
    <col min="4870" max="4870" width="16.5703125" style="52" customWidth="1"/>
    <col min="4871" max="4871" width="16.140625" style="52" customWidth="1"/>
    <col min="4872" max="5117" width="9.140625" style="52"/>
    <col min="5118" max="5118" width="7.140625" style="52" customWidth="1"/>
    <col min="5119" max="5119" width="100.85546875" style="52" customWidth="1"/>
    <col min="5120" max="5120" width="5.85546875" style="52" customWidth="1"/>
    <col min="5121" max="5121" width="6.140625" style="52" customWidth="1"/>
    <col min="5122" max="5122" width="14" style="52" customWidth="1"/>
    <col min="5123" max="5123" width="17.7109375" style="52" customWidth="1"/>
    <col min="5124" max="5124" width="14" style="52" customWidth="1"/>
    <col min="5125" max="5125" width="17.7109375" style="52" customWidth="1"/>
    <col min="5126" max="5126" width="16.5703125" style="52" customWidth="1"/>
    <col min="5127" max="5127" width="16.140625" style="52" customWidth="1"/>
    <col min="5128" max="5373" width="9.140625" style="52"/>
    <col min="5374" max="5374" width="7.140625" style="52" customWidth="1"/>
    <col min="5375" max="5375" width="100.85546875" style="52" customWidth="1"/>
    <col min="5376" max="5376" width="5.85546875" style="52" customWidth="1"/>
    <col min="5377" max="5377" width="6.140625" style="52" customWidth="1"/>
    <col min="5378" max="5378" width="14" style="52" customWidth="1"/>
    <col min="5379" max="5379" width="17.7109375" style="52" customWidth="1"/>
    <col min="5380" max="5380" width="14" style="52" customWidth="1"/>
    <col min="5381" max="5381" width="17.7109375" style="52" customWidth="1"/>
    <col min="5382" max="5382" width="16.5703125" style="52" customWidth="1"/>
    <col min="5383" max="5383" width="16.140625" style="52" customWidth="1"/>
    <col min="5384" max="5629" width="9.140625" style="52"/>
    <col min="5630" max="5630" width="7.140625" style="52" customWidth="1"/>
    <col min="5631" max="5631" width="100.85546875" style="52" customWidth="1"/>
    <col min="5632" max="5632" width="5.85546875" style="52" customWidth="1"/>
    <col min="5633" max="5633" width="6.140625" style="52" customWidth="1"/>
    <col min="5634" max="5634" width="14" style="52" customWidth="1"/>
    <col min="5635" max="5635" width="17.7109375" style="52" customWidth="1"/>
    <col min="5636" max="5636" width="14" style="52" customWidth="1"/>
    <col min="5637" max="5637" width="17.7109375" style="52" customWidth="1"/>
    <col min="5638" max="5638" width="16.5703125" style="52" customWidth="1"/>
    <col min="5639" max="5639" width="16.140625" style="52" customWidth="1"/>
    <col min="5640" max="5885" width="9.140625" style="52"/>
    <col min="5886" max="5886" width="7.140625" style="52" customWidth="1"/>
    <col min="5887" max="5887" width="100.85546875" style="52" customWidth="1"/>
    <col min="5888" max="5888" width="5.85546875" style="52" customWidth="1"/>
    <col min="5889" max="5889" width="6.140625" style="52" customWidth="1"/>
    <col min="5890" max="5890" width="14" style="52" customWidth="1"/>
    <col min="5891" max="5891" width="17.7109375" style="52" customWidth="1"/>
    <col min="5892" max="5892" width="14" style="52" customWidth="1"/>
    <col min="5893" max="5893" width="17.7109375" style="52" customWidth="1"/>
    <col min="5894" max="5894" width="16.5703125" style="52" customWidth="1"/>
    <col min="5895" max="5895" width="16.140625" style="52" customWidth="1"/>
    <col min="5896" max="6141" width="9.140625" style="52"/>
    <col min="6142" max="6142" width="7.140625" style="52" customWidth="1"/>
    <col min="6143" max="6143" width="100.85546875" style="52" customWidth="1"/>
    <col min="6144" max="6144" width="5.85546875" style="52" customWidth="1"/>
    <col min="6145" max="6145" width="6.140625" style="52" customWidth="1"/>
    <col min="6146" max="6146" width="14" style="52" customWidth="1"/>
    <col min="6147" max="6147" width="17.7109375" style="52" customWidth="1"/>
    <col min="6148" max="6148" width="14" style="52" customWidth="1"/>
    <col min="6149" max="6149" width="17.7109375" style="52" customWidth="1"/>
    <col min="6150" max="6150" width="16.5703125" style="52" customWidth="1"/>
    <col min="6151" max="6151" width="16.140625" style="52" customWidth="1"/>
    <col min="6152" max="6397" width="9.140625" style="52"/>
    <col min="6398" max="6398" width="7.140625" style="52" customWidth="1"/>
    <col min="6399" max="6399" width="100.85546875" style="52" customWidth="1"/>
    <col min="6400" max="6400" width="5.85546875" style="52" customWidth="1"/>
    <col min="6401" max="6401" width="6.140625" style="52" customWidth="1"/>
    <col min="6402" max="6402" width="14" style="52" customWidth="1"/>
    <col min="6403" max="6403" width="17.7109375" style="52" customWidth="1"/>
    <col min="6404" max="6404" width="14" style="52" customWidth="1"/>
    <col min="6405" max="6405" width="17.7109375" style="52" customWidth="1"/>
    <col min="6406" max="6406" width="16.5703125" style="52" customWidth="1"/>
    <col min="6407" max="6407" width="16.140625" style="52" customWidth="1"/>
    <col min="6408" max="6653" width="9.140625" style="52"/>
    <col min="6654" max="6654" width="7.140625" style="52" customWidth="1"/>
    <col min="6655" max="6655" width="100.85546875" style="52" customWidth="1"/>
    <col min="6656" max="6656" width="5.85546875" style="52" customWidth="1"/>
    <col min="6657" max="6657" width="6.140625" style="52" customWidth="1"/>
    <col min="6658" max="6658" width="14" style="52" customWidth="1"/>
    <col min="6659" max="6659" width="17.7109375" style="52" customWidth="1"/>
    <col min="6660" max="6660" width="14" style="52" customWidth="1"/>
    <col min="6661" max="6661" width="17.7109375" style="52" customWidth="1"/>
    <col min="6662" max="6662" width="16.5703125" style="52" customWidth="1"/>
    <col min="6663" max="6663" width="16.140625" style="52" customWidth="1"/>
    <col min="6664" max="6909" width="9.140625" style="52"/>
    <col min="6910" max="6910" width="7.140625" style="52" customWidth="1"/>
    <col min="6911" max="6911" width="100.85546875" style="52" customWidth="1"/>
    <col min="6912" max="6912" width="5.85546875" style="52" customWidth="1"/>
    <col min="6913" max="6913" width="6.140625" style="52" customWidth="1"/>
    <col min="6914" max="6914" width="14" style="52" customWidth="1"/>
    <col min="6915" max="6915" width="17.7109375" style="52" customWidth="1"/>
    <col min="6916" max="6916" width="14" style="52" customWidth="1"/>
    <col min="6917" max="6917" width="17.7109375" style="52" customWidth="1"/>
    <col min="6918" max="6918" width="16.5703125" style="52" customWidth="1"/>
    <col min="6919" max="6919" width="16.140625" style="52" customWidth="1"/>
    <col min="6920" max="7165" width="9.140625" style="52"/>
    <col min="7166" max="7166" width="7.140625" style="52" customWidth="1"/>
    <col min="7167" max="7167" width="100.85546875" style="52" customWidth="1"/>
    <col min="7168" max="7168" width="5.85546875" style="52" customWidth="1"/>
    <col min="7169" max="7169" width="6.140625" style="52" customWidth="1"/>
    <col min="7170" max="7170" width="14" style="52" customWidth="1"/>
    <col min="7171" max="7171" width="17.7109375" style="52" customWidth="1"/>
    <col min="7172" max="7172" width="14" style="52" customWidth="1"/>
    <col min="7173" max="7173" width="17.7109375" style="52" customWidth="1"/>
    <col min="7174" max="7174" width="16.5703125" style="52" customWidth="1"/>
    <col min="7175" max="7175" width="16.140625" style="52" customWidth="1"/>
    <col min="7176" max="7421" width="9.140625" style="52"/>
    <col min="7422" max="7422" width="7.140625" style="52" customWidth="1"/>
    <col min="7423" max="7423" width="100.85546875" style="52" customWidth="1"/>
    <col min="7424" max="7424" width="5.85546875" style="52" customWidth="1"/>
    <col min="7425" max="7425" width="6.140625" style="52" customWidth="1"/>
    <col min="7426" max="7426" width="14" style="52" customWidth="1"/>
    <col min="7427" max="7427" width="17.7109375" style="52" customWidth="1"/>
    <col min="7428" max="7428" width="14" style="52" customWidth="1"/>
    <col min="7429" max="7429" width="17.7109375" style="52" customWidth="1"/>
    <col min="7430" max="7430" width="16.5703125" style="52" customWidth="1"/>
    <col min="7431" max="7431" width="16.140625" style="52" customWidth="1"/>
    <col min="7432" max="7677" width="9.140625" style="52"/>
    <col min="7678" max="7678" width="7.140625" style="52" customWidth="1"/>
    <col min="7679" max="7679" width="100.85546875" style="52" customWidth="1"/>
    <col min="7680" max="7680" width="5.85546875" style="52" customWidth="1"/>
    <col min="7681" max="7681" width="6.140625" style="52" customWidth="1"/>
    <col min="7682" max="7682" width="14" style="52" customWidth="1"/>
    <col min="7683" max="7683" width="17.7109375" style="52" customWidth="1"/>
    <col min="7684" max="7684" width="14" style="52" customWidth="1"/>
    <col min="7685" max="7685" width="17.7109375" style="52" customWidth="1"/>
    <col min="7686" max="7686" width="16.5703125" style="52" customWidth="1"/>
    <col min="7687" max="7687" width="16.140625" style="52" customWidth="1"/>
    <col min="7688" max="7933" width="9.140625" style="52"/>
    <col min="7934" max="7934" width="7.140625" style="52" customWidth="1"/>
    <col min="7935" max="7935" width="100.85546875" style="52" customWidth="1"/>
    <col min="7936" max="7936" width="5.85546875" style="52" customWidth="1"/>
    <col min="7937" max="7937" width="6.140625" style="52" customWidth="1"/>
    <col min="7938" max="7938" width="14" style="52" customWidth="1"/>
    <col min="7939" max="7939" width="17.7109375" style="52" customWidth="1"/>
    <col min="7940" max="7940" width="14" style="52" customWidth="1"/>
    <col min="7941" max="7941" width="17.7109375" style="52" customWidth="1"/>
    <col min="7942" max="7942" width="16.5703125" style="52" customWidth="1"/>
    <col min="7943" max="7943" width="16.140625" style="52" customWidth="1"/>
    <col min="7944" max="8189" width="9.140625" style="52"/>
    <col min="8190" max="8190" width="7.140625" style="52" customWidth="1"/>
    <col min="8191" max="8191" width="100.85546875" style="52" customWidth="1"/>
    <col min="8192" max="8192" width="5.85546875" style="52" customWidth="1"/>
    <col min="8193" max="8193" width="6.140625" style="52" customWidth="1"/>
    <col min="8194" max="8194" width="14" style="52" customWidth="1"/>
    <col min="8195" max="8195" width="17.7109375" style="52" customWidth="1"/>
    <col min="8196" max="8196" width="14" style="52" customWidth="1"/>
    <col min="8197" max="8197" width="17.7109375" style="52" customWidth="1"/>
    <col min="8198" max="8198" width="16.5703125" style="52" customWidth="1"/>
    <col min="8199" max="8199" width="16.140625" style="52" customWidth="1"/>
    <col min="8200" max="8445" width="9.140625" style="52"/>
    <col min="8446" max="8446" width="7.140625" style="52" customWidth="1"/>
    <col min="8447" max="8447" width="100.85546875" style="52" customWidth="1"/>
    <col min="8448" max="8448" width="5.85546875" style="52" customWidth="1"/>
    <col min="8449" max="8449" width="6.140625" style="52" customWidth="1"/>
    <col min="8450" max="8450" width="14" style="52" customWidth="1"/>
    <col min="8451" max="8451" width="17.7109375" style="52" customWidth="1"/>
    <col min="8452" max="8452" width="14" style="52" customWidth="1"/>
    <col min="8453" max="8453" width="17.7109375" style="52" customWidth="1"/>
    <col min="8454" max="8454" width="16.5703125" style="52" customWidth="1"/>
    <col min="8455" max="8455" width="16.140625" style="52" customWidth="1"/>
    <col min="8456" max="8701" width="9.140625" style="52"/>
    <col min="8702" max="8702" width="7.140625" style="52" customWidth="1"/>
    <col min="8703" max="8703" width="100.85546875" style="52" customWidth="1"/>
    <col min="8704" max="8704" width="5.85546875" style="52" customWidth="1"/>
    <col min="8705" max="8705" width="6.140625" style="52" customWidth="1"/>
    <col min="8706" max="8706" width="14" style="52" customWidth="1"/>
    <col min="8707" max="8707" width="17.7109375" style="52" customWidth="1"/>
    <col min="8708" max="8708" width="14" style="52" customWidth="1"/>
    <col min="8709" max="8709" width="17.7109375" style="52" customWidth="1"/>
    <col min="8710" max="8710" width="16.5703125" style="52" customWidth="1"/>
    <col min="8711" max="8711" width="16.140625" style="52" customWidth="1"/>
    <col min="8712" max="8957" width="9.140625" style="52"/>
    <col min="8958" max="8958" width="7.140625" style="52" customWidth="1"/>
    <col min="8959" max="8959" width="100.85546875" style="52" customWidth="1"/>
    <col min="8960" max="8960" width="5.85546875" style="52" customWidth="1"/>
    <col min="8961" max="8961" width="6.140625" style="52" customWidth="1"/>
    <col min="8962" max="8962" width="14" style="52" customWidth="1"/>
    <col min="8963" max="8963" width="17.7109375" style="52" customWidth="1"/>
    <col min="8964" max="8964" width="14" style="52" customWidth="1"/>
    <col min="8965" max="8965" width="17.7109375" style="52" customWidth="1"/>
    <col min="8966" max="8966" width="16.5703125" style="52" customWidth="1"/>
    <col min="8967" max="8967" width="16.140625" style="52" customWidth="1"/>
    <col min="8968" max="9213" width="9.140625" style="52"/>
    <col min="9214" max="9214" width="7.140625" style="52" customWidth="1"/>
    <col min="9215" max="9215" width="100.85546875" style="52" customWidth="1"/>
    <col min="9216" max="9216" width="5.85546875" style="52" customWidth="1"/>
    <col min="9217" max="9217" width="6.140625" style="52" customWidth="1"/>
    <col min="9218" max="9218" width="14" style="52" customWidth="1"/>
    <col min="9219" max="9219" width="17.7109375" style="52" customWidth="1"/>
    <col min="9220" max="9220" width="14" style="52" customWidth="1"/>
    <col min="9221" max="9221" width="17.7109375" style="52" customWidth="1"/>
    <col min="9222" max="9222" width="16.5703125" style="52" customWidth="1"/>
    <col min="9223" max="9223" width="16.140625" style="52" customWidth="1"/>
    <col min="9224" max="9469" width="9.140625" style="52"/>
    <col min="9470" max="9470" width="7.140625" style="52" customWidth="1"/>
    <col min="9471" max="9471" width="100.85546875" style="52" customWidth="1"/>
    <col min="9472" max="9472" width="5.85546875" style="52" customWidth="1"/>
    <col min="9473" max="9473" width="6.140625" style="52" customWidth="1"/>
    <col min="9474" max="9474" width="14" style="52" customWidth="1"/>
    <col min="9475" max="9475" width="17.7109375" style="52" customWidth="1"/>
    <col min="9476" max="9476" width="14" style="52" customWidth="1"/>
    <col min="9477" max="9477" width="17.7109375" style="52" customWidth="1"/>
    <col min="9478" max="9478" width="16.5703125" style="52" customWidth="1"/>
    <col min="9479" max="9479" width="16.140625" style="52" customWidth="1"/>
    <col min="9480" max="9725" width="9.140625" style="52"/>
    <col min="9726" max="9726" width="7.140625" style="52" customWidth="1"/>
    <col min="9727" max="9727" width="100.85546875" style="52" customWidth="1"/>
    <col min="9728" max="9728" width="5.85546875" style="52" customWidth="1"/>
    <col min="9729" max="9729" width="6.140625" style="52" customWidth="1"/>
    <col min="9730" max="9730" width="14" style="52" customWidth="1"/>
    <col min="9731" max="9731" width="17.7109375" style="52" customWidth="1"/>
    <col min="9732" max="9732" width="14" style="52" customWidth="1"/>
    <col min="9733" max="9733" width="17.7109375" style="52" customWidth="1"/>
    <col min="9734" max="9734" width="16.5703125" style="52" customWidth="1"/>
    <col min="9735" max="9735" width="16.140625" style="52" customWidth="1"/>
    <col min="9736" max="9981" width="9.140625" style="52"/>
    <col min="9982" max="9982" width="7.140625" style="52" customWidth="1"/>
    <col min="9983" max="9983" width="100.85546875" style="52" customWidth="1"/>
    <col min="9984" max="9984" width="5.85546875" style="52" customWidth="1"/>
    <col min="9985" max="9985" width="6.140625" style="52" customWidth="1"/>
    <col min="9986" max="9986" width="14" style="52" customWidth="1"/>
    <col min="9987" max="9987" width="17.7109375" style="52" customWidth="1"/>
    <col min="9988" max="9988" width="14" style="52" customWidth="1"/>
    <col min="9989" max="9989" width="17.7109375" style="52" customWidth="1"/>
    <col min="9990" max="9990" width="16.5703125" style="52" customWidth="1"/>
    <col min="9991" max="9991" width="16.140625" style="52" customWidth="1"/>
    <col min="9992" max="10237" width="9.140625" style="52"/>
    <col min="10238" max="10238" width="7.140625" style="52" customWidth="1"/>
    <col min="10239" max="10239" width="100.85546875" style="52" customWidth="1"/>
    <col min="10240" max="10240" width="5.85546875" style="52" customWidth="1"/>
    <col min="10241" max="10241" width="6.140625" style="52" customWidth="1"/>
    <col min="10242" max="10242" width="14" style="52" customWidth="1"/>
    <col min="10243" max="10243" width="17.7109375" style="52" customWidth="1"/>
    <col min="10244" max="10244" width="14" style="52" customWidth="1"/>
    <col min="10245" max="10245" width="17.7109375" style="52" customWidth="1"/>
    <col min="10246" max="10246" width="16.5703125" style="52" customWidth="1"/>
    <col min="10247" max="10247" width="16.140625" style="52" customWidth="1"/>
    <col min="10248" max="10493" width="9.140625" style="52"/>
    <col min="10494" max="10494" width="7.140625" style="52" customWidth="1"/>
    <col min="10495" max="10495" width="100.85546875" style="52" customWidth="1"/>
    <col min="10496" max="10496" width="5.85546875" style="52" customWidth="1"/>
    <col min="10497" max="10497" width="6.140625" style="52" customWidth="1"/>
    <col min="10498" max="10498" width="14" style="52" customWidth="1"/>
    <col min="10499" max="10499" width="17.7109375" style="52" customWidth="1"/>
    <col min="10500" max="10500" width="14" style="52" customWidth="1"/>
    <col min="10501" max="10501" width="17.7109375" style="52" customWidth="1"/>
    <col min="10502" max="10502" width="16.5703125" style="52" customWidth="1"/>
    <col min="10503" max="10503" width="16.140625" style="52" customWidth="1"/>
    <col min="10504" max="10749" width="9.140625" style="52"/>
    <col min="10750" max="10750" width="7.140625" style="52" customWidth="1"/>
    <col min="10751" max="10751" width="100.85546875" style="52" customWidth="1"/>
    <col min="10752" max="10752" width="5.85546875" style="52" customWidth="1"/>
    <col min="10753" max="10753" width="6.140625" style="52" customWidth="1"/>
    <col min="10754" max="10754" width="14" style="52" customWidth="1"/>
    <col min="10755" max="10755" width="17.7109375" style="52" customWidth="1"/>
    <col min="10756" max="10756" width="14" style="52" customWidth="1"/>
    <col min="10757" max="10757" width="17.7109375" style="52" customWidth="1"/>
    <col min="10758" max="10758" width="16.5703125" style="52" customWidth="1"/>
    <col min="10759" max="10759" width="16.140625" style="52" customWidth="1"/>
    <col min="10760" max="11005" width="9.140625" style="52"/>
    <col min="11006" max="11006" width="7.140625" style="52" customWidth="1"/>
    <col min="11007" max="11007" width="100.85546875" style="52" customWidth="1"/>
    <col min="11008" max="11008" width="5.85546875" style="52" customWidth="1"/>
    <col min="11009" max="11009" width="6.140625" style="52" customWidth="1"/>
    <col min="11010" max="11010" width="14" style="52" customWidth="1"/>
    <col min="11011" max="11011" width="17.7109375" style="52" customWidth="1"/>
    <col min="11012" max="11012" width="14" style="52" customWidth="1"/>
    <col min="11013" max="11013" width="17.7109375" style="52" customWidth="1"/>
    <col min="11014" max="11014" width="16.5703125" style="52" customWidth="1"/>
    <col min="11015" max="11015" width="16.140625" style="52" customWidth="1"/>
    <col min="11016" max="11261" width="9.140625" style="52"/>
    <col min="11262" max="11262" width="7.140625" style="52" customWidth="1"/>
    <col min="11263" max="11263" width="100.85546875" style="52" customWidth="1"/>
    <col min="11264" max="11264" width="5.85546875" style="52" customWidth="1"/>
    <col min="11265" max="11265" width="6.140625" style="52" customWidth="1"/>
    <col min="11266" max="11266" width="14" style="52" customWidth="1"/>
    <col min="11267" max="11267" width="17.7109375" style="52" customWidth="1"/>
    <col min="11268" max="11268" width="14" style="52" customWidth="1"/>
    <col min="11269" max="11269" width="17.7109375" style="52" customWidth="1"/>
    <col min="11270" max="11270" width="16.5703125" style="52" customWidth="1"/>
    <col min="11271" max="11271" width="16.140625" style="52" customWidth="1"/>
    <col min="11272" max="11517" width="9.140625" style="52"/>
    <col min="11518" max="11518" width="7.140625" style="52" customWidth="1"/>
    <col min="11519" max="11519" width="100.85546875" style="52" customWidth="1"/>
    <col min="11520" max="11520" width="5.85546875" style="52" customWidth="1"/>
    <col min="11521" max="11521" width="6.140625" style="52" customWidth="1"/>
    <col min="11522" max="11522" width="14" style="52" customWidth="1"/>
    <col min="11523" max="11523" width="17.7109375" style="52" customWidth="1"/>
    <col min="11524" max="11524" width="14" style="52" customWidth="1"/>
    <col min="11525" max="11525" width="17.7109375" style="52" customWidth="1"/>
    <col min="11526" max="11526" width="16.5703125" style="52" customWidth="1"/>
    <col min="11527" max="11527" width="16.140625" style="52" customWidth="1"/>
    <col min="11528" max="11773" width="9.140625" style="52"/>
    <col min="11774" max="11774" width="7.140625" style="52" customWidth="1"/>
    <col min="11775" max="11775" width="100.85546875" style="52" customWidth="1"/>
    <col min="11776" max="11776" width="5.85546875" style="52" customWidth="1"/>
    <col min="11777" max="11777" width="6.140625" style="52" customWidth="1"/>
    <col min="11778" max="11778" width="14" style="52" customWidth="1"/>
    <col min="11779" max="11779" width="17.7109375" style="52" customWidth="1"/>
    <col min="11780" max="11780" width="14" style="52" customWidth="1"/>
    <col min="11781" max="11781" width="17.7109375" style="52" customWidth="1"/>
    <col min="11782" max="11782" width="16.5703125" style="52" customWidth="1"/>
    <col min="11783" max="11783" width="16.140625" style="52" customWidth="1"/>
    <col min="11784" max="12029" width="9.140625" style="52"/>
    <col min="12030" max="12030" width="7.140625" style="52" customWidth="1"/>
    <col min="12031" max="12031" width="100.85546875" style="52" customWidth="1"/>
    <col min="12032" max="12032" width="5.85546875" style="52" customWidth="1"/>
    <col min="12033" max="12033" width="6.140625" style="52" customWidth="1"/>
    <col min="12034" max="12034" width="14" style="52" customWidth="1"/>
    <col min="12035" max="12035" width="17.7109375" style="52" customWidth="1"/>
    <col min="12036" max="12036" width="14" style="52" customWidth="1"/>
    <col min="12037" max="12037" width="17.7109375" style="52" customWidth="1"/>
    <col min="12038" max="12038" width="16.5703125" style="52" customWidth="1"/>
    <col min="12039" max="12039" width="16.140625" style="52" customWidth="1"/>
    <col min="12040" max="12285" width="9.140625" style="52"/>
    <col min="12286" max="12286" width="7.140625" style="52" customWidth="1"/>
    <col min="12287" max="12287" width="100.85546875" style="52" customWidth="1"/>
    <col min="12288" max="12288" width="5.85546875" style="52" customWidth="1"/>
    <col min="12289" max="12289" width="6.140625" style="52" customWidth="1"/>
    <col min="12290" max="12290" width="14" style="52" customWidth="1"/>
    <col min="12291" max="12291" width="17.7109375" style="52" customWidth="1"/>
    <col min="12292" max="12292" width="14" style="52" customWidth="1"/>
    <col min="12293" max="12293" width="17.7109375" style="52" customWidth="1"/>
    <col min="12294" max="12294" width="16.5703125" style="52" customWidth="1"/>
    <col min="12295" max="12295" width="16.140625" style="52" customWidth="1"/>
    <col min="12296" max="12541" width="9.140625" style="52"/>
    <col min="12542" max="12542" width="7.140625" style="52" customWidth="1"/>
    <col min="12543" max="12543" width="100.85546875" style="52" customWidth="1"/>
    <col min="12544" max="12544" width="5.85546875" style="52" customWidth="1"/>
    <col min="12545" max="12545" width="6.140625" style="52" customWidth="1"/>
    <col min="12546" max="12546" width="14" style="52" customWidth="1"/>
    <col min="12547" max="12547" width="17.7109375" style="52" customWidth="1"/>
    <col min="12548" max="12548" width="14" style="52" customWidth="1"/>
    <col min="12549" max="12549" width="17.7109375" style="52" customWidth="1"/>
    <col min="12550" max="12550" width="16.5703125" style="52" customWidth="1"/>
    <col min="12551" max="12551" width="16.140625" style="52" customWidth="1"/>
    <col min="12552" max="12797" width="9.140625" style="52"/>
    <col min="12798" max="12798" width="7.140625" style="52" customWidth="1"/>
    <col min="12799" max="12799" width="100.85546875" style="52" customWidth="1"/>
    <col min="12800" max="12800" width="5.85546875" style="52" customWidth="1"/>
    <col min="12801" max="12801" width="6.140625" style="52" customWidth="1"/>
    <col min="12802" max="12802" width="14" style="52" customWidth="1"/>
    <col min="12803" max="12803" width="17.7109375" style="52" customWidth="1"/>
    <col min="12804" max="12804" width="14" style="52" customWidth="1"/>
    <col min="12805" max="12805" width="17.7109375" style="52" customWidth="1"/>
    <col min="12806" max="12806" width="16.5703125" style="52" customWidth="1"/>
    <col min="12807" max="12807" width="16.140625" style="52" customWidth="1"/>
    <col min="12808" max="13053" width="9.140625" style="52"/>
    <col min="13054" max="13054" width="7.140625" style="52" customWidth="1"/>
    <col min="13055" max="13055" width="100.85546875" style="52" customWidth="1"/>
    <col min="13056" max="13056" width="5.85546875" style="52" customWidth="1"/>
    <col min="13057" max="13057" width="6.140625" style="52" customWidth="1"/>
    <col min="13058" max="13058" width="14" style="52" customWidth="1"/>
    <col min="13059" max="13059" width="17.7109375" style="52" customWidth="1"/>
    <col min="13060" max="13060" width="14" style="52" customWidth="1"/>
    <col min="13061" max="13061" width="17.7109375" style="52" customWidth="1"/>
    <col min="13062" max="13062" width="16.5703125" style="52" customWidth="1"/>
    <col min="13063" max="13063" width="16.140625" style="52" customWidth="1"/>
    <col min="13064" max="13309" width="9.140625" style="52"/>
    <col min="13310" max="13310" width="7.140625" style="52" customWidth="1"/>
    <col min="13311" max="13311" width="100.85546875" style="52" customWidth="1"/>
    <col min="13312" max="13312" width="5.85546875" style="52" customWidth="1"/>
    <col min="13313" max="13313" width="6.140625" style="52" customWidth="1"/>
    <col min="13314" max="13314" width="14" style="52" customWidth="1"/>
    <col min="13315" max="13315" width="17.7109375" style="52" customWidth="1"/>
    <col min="13316" max="13316" width="14" style="52" customWidth="1"/>
    <col min="13317" max="13317" width="17.7109375" style="52" customWidth="1"/>
    <col min="13318" max="13318" width="16.5703125" style="52" customWidth="1"/>
    <col min="13319" max="13319" width="16.140625" style="52" customWidth="1"/>
    <col min="13320" max="13565" width="9.140625" style="52"/>
    <col min="13566" max="13566" width="7.140625" style="52" customWidth="1"/>
    <col min="13567" max="13567" width="100.85546875" style="52" customWidth="1"/>
    <col min="13568" max="13568" width="5.85546875" style="52" customWidth="1"/>
    <col min="13569" max="13569" width="6.140625" style="52" customWidth="1"/>
    <col min="13570" max="13570" width="14" style="52" customWidth="1"/>
    <col min="13571" max="13571" width="17.7109375" style="52" customWidth="1"/>
    <col min="13572" max="13572" width="14" style="52" customWidth="1"/>
    <col min="13573" max="13573" width="17.7109375" style="52" customWidth="1"/>
    <col min="13574" max="13574" width="16.5703125" style="52" customWidth="1"/>
    <col min="13575" max="13575" width="16.140625" style="52" customWidth="1"/>
    <col min="13576" max="13821" width="9.140625" style="52"/>
    <col min="13822" max="13822" width="7.140625" style="52" customWidth="1"/>
    <col min="13823" max="13823" width="100.85546875" style="52" customWidth="1"/>
    <col min="13824" max="13824" width="5.85546875" style="52" customWidth="1"/>
    <col min="13825" max="13825" width="6.140625" style="52" customWidth="1"/>
    <col min="13826" max="13826" width="14" style="52" customWidth="1"/>
    <col min="13827" max="13827" width="17.7109375" style="52" customWidth="1"/>
    <col min="13828" max="13828" width="14" style="52" customWidth="1"/>
    <col min="13829" max="13829" width="17.7109375" style="52" customWidth="1"/>
    <col min="13830" max="13830" width="16.5703125" style="52" customWidth="1"/>
    <col min="13831" max="13831" width="16.140625" style="52" customWidth="1"/>
    <col min="13832" max="14077" width="9.140625" style="52"/>
    <col min="14078" max="14078" width="7.140625" style="52" customWidth="1"/>
    <col min="14079" max="14079" width="100.85546875" style="52" customWidth="1"/>
    <col min="14080" max="14080" width="5.85546875" style="52" customWidth="1"/>
    <col min="14081" max="14081" width="6.140625" style="52" customWidth="1"/>
    <col min="14082" max="14082" width="14" style="52" customWidth="1"/>
    <col min="14083" max="14083" width="17.7109375" style="52" customWidth="1"/>
    <col min="14084" max="14084" width="14" style="52" customWidth="1"/>
    <col min="14085" max="14085" width="17.7109375" style="52" customWidth="1"/>
    <col min="14086" max="14086" width="16.5703125" style="52" customWidth="1"/>
    <col min="14087" max="14087" width="16.140625" style="52" customWidth="1"/>
    <col min="14088" max="14333" width="9.140625" style="52"/>
    <col min="14334" max="14334" width="7.140625" style="52" customWidth="1"/>
    <col min="14335" max="14335" width="100.85546875" style="52" customWidth="1"/>
    <col min="14336" max="14336" width="5.85546875" style="52" customWidth="1"/>
    <col min="14337" max="14337" width="6.140625" style="52" customWidth="1"/>
    <col min="14338" max="14338" width="14" style="52" customWidth="1"/>
    <col min="14339" max="14339" width="17.7109375" style="52" customWidth="1"/>
    <col min="14340" max="14340" width="14" style="52" customWidth="1"/>
    <col min="14341" max="14341" width="17.7109375" style="52" customWidth="1"/>
    <col min="14342" max="14342" width="16.5703125" style="52" customWidth="1"/>
    <col min="14343" max="14343" width="16.140625" style="52" customWidth="1"/>
    <col min="14344" max="14589" width="9.140625" style="52"/>
    <col min="14590" max="14590" width="7.140625" style="52" customWidth="1"/>
    <col min="14591" max="14591" width="100.85546875" style="52" customWidth="1"/>
    <col min="14592" max="14592" width="5.85546875" style="52" customWidth="1"/>
    <col min="14593" max="14593" width="6.140625" style="52" customWidth="1"/>
    <col min="14594" max="14594" width="14" style="52" customWidth="1"/>
    <col min="14595" max="14595" width="17.7109375" style="52" customWidth="1"/>
    <col min="14596" max="14596" width="14" style="52" customWidth="1"/>
    <col min="14597" max="14597" width="17.7109375" style="52" customWidth="1"/>
    <col min="14598" max="14598" width="16.5703125" style="52" customWidth="1"/>
    <col min="14599" max="14599" width="16.140625" style="52" customWidth="1"/>
    <col min="14600" max="14845" width="9.140625" style="52"/>
    <col min="14846" max="14846" width="7.140625" style="52" customWidth="1"/>
    <col min="14847" max="14847" width="100.85546875" style="52" customWidth="1"/>
    <col min="14848" max="14848" width="5.85546875" style="52" customWidth="1"/>
    <col min="14849" max="14849" width="6.140625" style="52" customWidth="1"/>
    <col min="14850" max="14850" width="14" style="52" customWidth="1"/>
    <col min="14851" max="14851" width="17.7109375" style="52" customWidth="1"/>
    <col min="14852" max="14852" width="14" style="52" customWidth="1"/>
    <col min="14853" max="14853" width="17.7109375" style="52" customWidth="1"/>
    <col min="14854" max="14854" width="16.5703125" style="52" customWidth="1"/>
    <col min="14855" max="14855" width="16.140625" style="52" customWidth="1"/>
    <col min="14856" max="15101" width="9.140625" style="52"/>
    <col min="15102" max="15102" width="7.140625" style="52" customWidth="1"/>
    <col min="15103" max="15103" width="100.85546875" style="52" customWidth="1"/>
    <col min="15104" max="15104" width="5.85546875" style="52" customWidth="1"/>
    <col min="15105" max="15105" width="6.140625" style="52" customWidth="1"/>
    <col min="15106" max="15106" width="14" style="52" customWidth="1"/>
    <col min="15107" max="15107" width="17.7109375" style="52" customWidth="1"/>
    <col min="15108" max="15108" width="14" style="52" customWidth="1"/>
    <col min="15109" max="15109" width="17.7109375" style="52" customWidth="1"/>
    <col min="15110" max="15110" width="16.5703125" style="52" customWidth="1"/>
    <col min="15111" max="15111" width="16.140625" style="52" customWidth="1"/>
    <col min="15112" max="15357" width="9.140625" style="52"/>
    <col min="15358" max="15358" width="7.140625" style="52" customWidth="1"/>
    <col min="15359" max="15359" width="100.85546875" style="52" customWidth="1"/>
    <col min="15360" max="15360" width="5.85546875" style="52" customWidth="1"/>
    <col min="15361" max="15361" width="6.140625" style="52" customWidth="1"/>
    <col min="15362" max="15362" width="14" style="52" customWidth="1"/>
    <col min="15363" max="15363" width="17.7109375" style="52" customWidth="1"/>
    <col min="15364" max="15364" width="14" style="52" customWidth="1"/>
    <col min="15365" max="15365" width="17.7109375" style="52" customWidth="1"/>
    <col min="15366" max="15366" width="16.5703125" style="52" customWidth="1"/>
    <col min="15367" max="15367" width="16.140625" style="52" customWidth="1"/>
    <col min="15368" max="15613" width="9.140625" style="52"/>
    <col min="15614" max="15614" width="7.140625" style="52" customWidth="1"/>
    <col min="15615" max="15615" width="100.85546875" style="52" customWidth="1"/>
    <col min="15616" max="15616" width="5.85546875" style="52" customWidth="1"/>
    <col min="15617" max="15617" width="6.140625" style="52" customWidth="1"/>
    <col min="15618" max="15618" width="14" style="52" customWidth="1"/>
    <col min="15619" max="15619" width="17.7109375" style="52" customWidth="1"/>
    <col min="15620" max="15620" width="14" style="52" customWidth="1"/>
    <col min="15621" max="15621" width="17.7109375" style="52" customWidth="1"/>
    <col min="15622" max="15622" width="16.5703125" style="52" customWidth="1"/>
    <col min="15623" max="15623" width="16.140625" style="52" customWidth="1"/>
    <col min="15624" max="15869" width="9.140625" style="52"/>
    <col min="15870" max="15870" width="7.140625" style="52" customWidth="1"/>
    <col min="15871" max="15871" width="100.85546875" style="52" customWidth="1"/>
    <col min="15872" max="15872" width="5.85546875" style="52" customWidth="1"/>
    <col min="15873" max="15873" width="6.140625" style="52" customWidth="1"/>
    <col min="15874" max="15874" width="14" style="52" customWidth="1"/>
    <col min="15875" max="15875" width="17.7109375" style="52" customWidth="1"/>
    <col min="15876" max="15876" width="14" style="52" customWidth="1"/>
    <col min="15877" max="15877" width="17.7109375" style="52" customWidth="1"/>
    <col min="15878" max="15878" width="16.5703125" style="52" customWidth="1"/>
    <col min="15879" max="15879" width="16.140625" style="52" customWidth="1"/>
    <col min="15880" max="16125" width="9.140625" style="52"/>
    <col min="16126" max="16126" width="7.140625" style="52" customWidth="1"/>
    <col min="16127" max="16127" width="100.85546875" style="52" customWidth="1"/>
    <col min="16128" max="16128" width="5.85546875" style="52" customWidth="1"/>
    <col min="16129" max="16129" width="6.140625" style="52" customWidth="1"/>
    <col min="16130" max="16130" width="14" style="52" customWidth="1"/>
    <col min="16131" max="16131" width="17.7109375" style="52" customWidth="1"/>
    <col min="16132" max="16132" width="14" style="52" customWidth="1"/>
    <col min="16133" max="16133" width="17.7109375" style="52" customWidth="1"/>
    <col min="16134" max="16134" width="16.5703125" style="52" customWidth="1"/>
    <col min="16135" max="16135" width="16.140625" style="52" customWidth="1"/>
    <col min="16136" max="16384" width="9.140625" style="52"/>
  </cols>
  <sheetData>
    <row r="1" spans="1:7" ht="48.75" customHeight="1">
      <c r="A1" s="94" t="s">
        <v>319</v>
      </c>
      <c r="B1" s="94"/>
      <c r="C1" s="94"/>
      <c r="D1" s="94"/>
      <c r="E1" s="94"/>
      <c r="F1" s="94"/>
      <c r="G1" s="54"/>
    </row>
    <row r="2" spans="1:7" s="56" customFormat="1" ht="19.5" customHeight="1">
      <c r="A2" s="95" t="s">
        <v>1</v>
      </c>
      <c r="B2" s="95" t="s">
        <v>18</v>
      </c>
      <c r="C2" s="95" t="s">
        <v>131</v>
      </c>
      <c r="D2" s="95" t="s">
        <v>19</v>
      </c>
      <c r="E2" s="95" t="s">
        <v>140</v>
      </c>
      <c r="F2" s="95" t="s">
        <v>134</v>
      </c>
      <c r="G2" s="55"/>
    </row>
    <row r="3" spans="1:7" s="56" customFormat="1" ht="19.5" customHeight="1">
      <c r="A3" s="95"/>
      <c r="B3" s="95"/>
      <c r="C3" s="95"/>
      <c r="D3" s="95"/>
      <c r="E3" s="95"/>
      <c r="F3" s="95"/>
      <c r="G3" s="55"/>
    </row>
    <row r="4" spans="1:7" s="58" customFormat="1">
      <c r="A4" s="61"/>
      <c r="B4" s="62"/>
      <c r="C4" s="61"/>
      <c r="D4" s="61"/>
      <c r="E4" s="63"/>
      <c r="F4" s="63"/>
      <c r="G4" s="57"/>
    </row>
    <row r="5" spans="1:7" ht="27.75" customHeight="1">
      <c r="A5" s="51"/>
      <c r="B5" s="64" t="s">
        <v>135</v>
      </c>
      <c r="C5" s="63"/>
      <c r="D5" s="63"/>
      <c r="E5" s="63"/>
      <c r="F5" s="63"/>
    </row>
    <row r="6" spans="1:7">
      <c r="A6" s="51"/>
      <c r="B6" s="65" t="s">
        <v>142</v>
      </c>
      <c r="C6" s="63"/>
      <c r="D6" s="63"/>
      <c r="E6" s="63"/>
      <c r="F6" s="63"/>
    </row>
    <row r="7" spans="1:7">
      <c r="A7" s="51"/>
      <c r="B7" s="65"/>
      <c r="C7" s="63"/>
      <c r="D7" s="63"/>
      <c r="E7" s="63"/>
      <c r="F7" s="63"/>
    </row>
    <row r="8" spans="1:7" ht="135.75" customHeight="1">
      <c r="A8" s="51"/>
      <c r="B8" s="49" t="s">
        <v>143</v>
      </c>
      <c r="C8" s="63"/>
      <c r="D8" s="63"/>
      <c r="E8" s="63"/>
      <c r="F8" s="63"/>
    </row>
    <row r="9" spans="1:7">
      <c r="A9" s="51"/>
      <c r="B9" s="49"/>
      <c r="C9" s="63"/>
      <c r="D9" s="63"/>
      <c r="E9" s="63"/>
      <c r="F9" s="63"/>
    </row>
    <row r="10" spans="1:7" ht="117" customHeight="1">
      <c r="A10" s="51">
        <v>1</v>
      </c>
      <c r="B10" s="49" t="s">
        <v>144</v>
      </c>
      <c r="C10" s="63"/>
      <c r="D10" s="63"/>
      <c r="E10" s="63"/>
      <c r="F10" s="63"/>
    </row>
    <row r="11" spans="1:7">
      <c r="A11" s="51"/>
      <c r="B11" s="49"/>
      <c r="C11" s="63"/>
      <c r="D11" s="63"/>
      <c r="E11" s="63"/>
      <c r="F11" s="66"/>
    </row>
    <row r="12" spans="1:7" ht="49.5" customHeight="1">
      <c r="A12" s="51" t="s">
        <v>127</v>
      </c>
      <c r="B12" s="67" t="s">
        <v>145</v>
      </c>
      <c r="C12" s="51">
        <v>191</v>
      </c>
      <c r="D12" s="51" t="s">
        <v>146</v>
      </c>
      <c r="E12" s="68">
        <v>664</v>
      </c>
      <c r="F12" s="68">
        <f>E12*C12</f>
        <v>126824</v>
      </c>
    </row>
    <row r="13" spans="1:7" ht="92.25" customHeight="1">
      <c r="A13" s="51">
        <v>2</v>
      </c>
      <c r="B13" s="49" t="s">
        <v>147</v>
      </c>
      <c r="C13" s="63">
        <f>20*C21/4</f>
        <v>355</v>
      </c>
      <c r="D13" s="63" t="s">
        <v>148</v>
      </c>
      <c r="E13" s="66">
        <v>131</v>
      </c>
      <c r="F13" s="66">
        <f>E13*C13</f>
        <v>46505</v>
      </c>
    </row>
    <row r="14" spans="1:7">
      <c r="A14" s="51"/>
      <c r="B14" s="49"/>
      <c r="C14" s="63"/>
      <c r="D14" s="63"/>
      <c r="E14" s="66"/>
      <c r="F14" s="66"/>
    </row>
    <row r="15" spans="1:7" ht="84" customHeight="1">
      <c r="A15" s="51">
        <v>3</v>
      </c>
      <c r="B15" s="49" t="s">
        <v>149</v>
      </c>
      <c r="C15" s="63">
        <f>20*C23</f>
        <v>460</v>
      </c>
      <c r="D15" s="63" t="s">
        <v>148</v>
      </c>
      <c r="E15" s="66">
        <v>162</v>
      </c>
      <c r="F15" s="66">
        <f>E15*C15</f>
        <v>74520</v>
      </c>
    </row>
    <row r="16" spans="1:7">
      <c r="A16" s="51"/>
      <c r="B16" s="49"/>
      <c r="C16" s="63"/>
      <c r="D16" s="63"/>
      <c r="E16" s="66"/>
      <c r="F16" s="66"/>
    </row>
    <row r="17" spans="1:6" ht="81.75" customHeight="1">
      <c r="A17" s="51">
        <v>4</v>
      </c>
      <c r="B17" s="49" t="s">
        <v>150</v>
      </c>
      <c r="C17" s="63">
        <v>990</v>
      </c>
      <c r="D17" s="63" t="s">
        <v>148</v>
      </c>
      <c r="E17" s="66">
        <v>206</v>
      </c>
      <c r="F17" s="66">
        <f>E17*C17</f>
        <v>203940</v>
      </c>
    </row>
    <row r="18" spans="1:6">
      <c r="A18" s="51"/>
      <c r="B18" s="49"/>
      <c r="C18" s="63"/>
      <c r="D18" s="63"/>
      <c r="E18" s="66"/>
      <c r="F18" s="66"/>
    </row>
    <row r="19" spans="1:6" ht="93" customHeight="1">
      <c r="A19" s="51">
        <v>5</v>
      </c>
      <c r="B19" s="49" t="s">
        <v>151</v>
      </c>
      <c r="C19" s="63">
        <v>900</v>
      </c>
      <c r="D19" s="63" t="s">
        <v>148</v>
      </c>
      <c r="E19" s="66">
        <v>358</v>
      </c>
      <c r="F19" s="66">
        <f>E19*C19</f>
        <v>322200</v>
      </c>
    </row>
    <row r="20" spans="1:6">
      <c r="A20" s="51"/>
      <c r="B20" s="49"/>
      <c r="C20" s="63"/>
      <c r="D20" s="63"/>
      <c r="E20" s="66"/>
      <c r="F20" s="66"/>
    </row>
    <row r="21" spans="1:6" ht="81" customHeight="1">
      <c r="A21" s="51">
        <v>6</v>
      </c>
      <c r="B21" s="49" t="s">
        <v>152</v>
      </c>
      <c r="C21" s="63">
        <v>71</v>
      </c>
      <c r="D21" s="63" t="s">
        <v>26</v>
      </c>
      <c r="E21" s="66">
        <v>288</v>
      </c>
      <c r="F21" s="66">
        <f>E21*C21</f>
        <v>20448</v>
      </c>
    </row>
    <row r="22" spans="1:6">
      <c r="A22" s="51"/>
      <c r="B22" s="49"/>
      <c r="C22" s="63"/>
      <c r="D22" s="63"/>
      <c r="E22" s="66"/>
      <c r="F22" s="66"/>
    </row>
    <row r="23" spans="1:6" ht="78" customHeight="1">
      <c r="A23" s="51">
        <v>7</v>
      </c>
      <c r="B23" s="49" t="s">
        <v>153</v>
      </c>
      <c r="C23" s="63">
        <v>23</v>
      </c>
      <c r="D23" s="63" t="s">
        <v>26</v>
      </c>
      <c r="E23" s="66">
        <v>366</v>
      </c>
      <c r="F23" s="66">
        <f>E23*C23</f>
        <v>8418</v>
      </c>
    </row>
    <row r="24" spans="1:6">
      <c r="A24" s="51"/>
      <c r="B24" s="49"/>
      <c r="C24" s="63"/>
      <c r="D24" s="63"/>
      <c r="E24" s="66"/>
      <c r="F24" s="66"/>
    </row>
    <row r="25" spans="1:6" ht="88.5" customHeight="1">
      <c r="A25" s="51">
        <v>8</v>
      </c>
      <c r="B25" s="49" t="s">
        <v>154</v>
      </c>
      <c r="C25" s="63">
        <v>4</v>
      </c>
      <c r="D25" s="63" t="s">
        <v>26</v>
      </c>
      <c r="E25" s="66">
        <v>288</v>
      </c>
      <c r="F25" s="66">
        <f>E25*C25</f>
        <v>1152</v>
      </c>
    </row>
    <row r="26" spans="1:6">
      <c r="A26" s="51"/>
      <c r="B26" s="49"/>
      <c r="C26" s="63"/>
      <c r="D26" s="63"/>
      <c r="E26" s="66"/>
      <c r="F26" s="66"/>
    </row>
    <row r="27" spans="1:6" ht="74.25" customHeight="1">
      <c r="A27" s="51">
        <v>9</v>
      </c>
      <c r="B27" s="49" t="s">
        <v>155</v>
      </c>
      <c r="C27" s="69">
        <f>15*(C12)/8</f>
        <v>358.125</v>
      </c>
      <c r="D27" s="63" t="s">
        <v>148</v>
      </c>
      <c r="E27" s="66">
        <v>131</v>
      </c>
      <c r="F27" s="66">
        <f>E27*C27</f>
        <v>46914.375</v>
      </c>
    </row>
    <row r="28" spans="1:6">
      <c r="A28" s="51"/>
      <c r="B28" s="49"/>
      <c r="C28" s="63"/>
      <c r="D28" s="63"/>
      <c r="E28" s="66"/>
      <c r="F28" s="66"/>
    </row>
    <row r="29" spans="1:6" ht="151.5" customHeight="1">
      <c r="A29" s="51">
        <v>10</v>
      </c>
      <c r="B29" s="49" t="s">
        <v>156</v>
      </c>
      <c r="C29" s="63">
        <v>100</v>
      </c>
      <c r="D29" s="63" t="s">
        <v>148</v>
      </c>
      <c r="E29" s="66">
        <v>131</v>
      </c>
      <c r="F29" s="66">
        <f>E29*C29</f>
        <v>13100</v>
      </c>
    </row>
    <row r="30" spans="1:6">
      <c r="A30" s="51"/>
      <c r="B30" s="49"/>
      <c r="C30" s="63"/>
      <c r="D30" s="63"/>
      <c r="E30" s="66"/>
      <c r="F30" s="66"/>
    </row>
    <row r="31" spans="1:6" ht="82.5" customHeight="1">
      <c r="A31" s="51">
        <v>11</v>
      </c>
      <c r="B31" s="49" t="s">
        <v>157</v>
      </c>
      <c r="C31" s="63"/>
      <c r="D31" s="63"/>
      <c r="E31" s="66"/>
      <c r="F31" s="66"/>
    </row>
    <row r="32" spans="1:6" ht="32.25" customHeight="1">
      <c r="A32" s="51" t="s">
        <v>21</v>
      </c>
      <c r="B32" s="93" t="s">
        <v>159</v>
      </c>
      <c r="C32" s="63">
        <v>31</v>
      </c>
      <c r="D32" s="63" t="s">
        <v>26</v>
      </c>
      <c r="E32" s="66">
        <v>693</v>
      </c>
      <c r="F32" s="66">
        <f>E32*C32</f>
        <v>21483</v>
      </c>
    </row>
    <row r="33" spans="1:6">
      <c r="A33" s="51"/>
      <c r="B33" s="49"/>
      <c r="C33" s="63"/>
      <c r="D33" s="63"/>
      <c r="E33" s="66"/>
      <c r="F33" s="66"/>
    </row>
    <row r="34" spans="1:6" ht="72.75" customHeight="1">
      <c r="A34" s="51">
        <v>12</v>
      </c>
      <c r="B34" s="49" t="s">
        <v>160</v>
      </c>
      <c r="C34" s="63"/>
      <c r="D34" s="63"/>
      <c r="E34" s="66"/>
      <c r="F34" s="66"/>
    </row>
    <row r="35" spans="1:6">
      <c r="A35" s="51"/>
      <c r="B35" s="49"/>
      <c r="C35" s="63"/>
      <c r="D35" s="63"/>
      <c r="E35" s="66"/>
      <c r="F35" s="66"/>
    </row>
    <row r="36" spans="1:6" ht="24.95" customHeight="1">
      <c r="A36" s="51" t="s">
        <v>127</v>
      </c>
      <c r="B36" s="49" t="s">
        <v>161</v>
      </c>
      <c r="C36" s="63">
        <v>800</v>
      </c>
      <c r="D36" s="63" t="s">
        <v>148</v>
      </c>
      <c r="E36" s="66">
        <v>56.5</v>
      </c>
      <c r="F36" s="66">
        <f>E36*C36</f>
        <v>45200</v>
      </c>
    </row>
    <row r="37" spans="1:6" ht="24.95" customHeight="1">
      <c r="A37" s="51" t="s">
        <v>128</v>
      </c>
      <c r="B37" s="49" t="s">
        <v>162</v>
      </c>
      <c r="C37" s="63">
        <v>500</v>
      </c>
      <c r="D37" s="63" t="s">
        <v>148</v>
      </c>
      <c r="E37" s="66">
        <v>64.5</v>
      </c>
      <c r="F37" s="66">
        <f>E37*C37</f>
        <v>32250</v>
      </c>
    </row>
    <row r="38" spans="1:6" ht="24.95" customHeight="1">
      <c r="A38" s="51" t="s">
        <v>129</v>
      </c>
      <c r="B38" s="49" t="s">
        <v>163</v>
      </c>
      <c r="C38" s="63">
        <v>500</v>
      </c>
      <c r="D38" s="63" t="s">
        <v>148</v>
      </c>
      <c r="E38" s="66">
        <v>80.5</v>
      </c>
      <c r="F38" s="66">
        <f>E38*C38</f>
        <v>40250</v>
      </c>
    </row>
    <row r="39" spans="1:6">
      <c r="A39" s="51"/>
      <c r="B39" s="49"/>
      <c r="C39" s="63"/>
      <c r="D39" s="63"/>
      <c r="E39" s="66"/>
      <c r="F39" s="66"/>
    </row>
    <row r="40" spans="1:6" ht="61.5" customHeight="1">
      <c r="A40" s="51">
        <v>13</v>
      </c>
      <c r="B40" s="49" t="s">
        <v>164</v>
      </c>
      <c r="C40" s="63"/>
      <c r="D40" s="63"/>
      <c r="E40" s="66"/>
      <c r="F40" s="66"/>
    </row>
    <row r="41" spans="1:6">
      <c r="A41" s="51"/>
      <c r="B41" s="49"/>
      <c r="C41" s="63"/>
      <c r="D41" s="63"/>
      <c r="E41" s="66"/>
      <c r="F41" s="66"/>
    </row>
    <row r="42" spans="1:6" ht="24.95" customHeight="1">
      <c r="A42" s="51" t="s">
        <v>127</v>
      </c>
      <c r="B42" s="49" t="s">
        <v>165</v>
      </c>
      <c r="C42" s="63" t="s">
        <v>320</v>
      </c>
      <c r="D42" s="63" t="s">
        <v>148</v>
      </c>
      <c r="E42" s="66">
        <v>358</v>
      </c>
      <c r="F42" s="66"/>
    </row>
    <row r="43" spans="1:6" ht="24.95" customHeight="1">
      <c r="A43" s="51" t="s">
        <v>128</v>
      </c>
      <c r="B43" s="49" t="s">
        <v>166</v>
      </c>
      <c r="C43" s="63">
        <f>12*30</f>
        <v>360</v>
      </c>
      <c r="D43" s="63" t="s">
        <v>148</v>
      </c>
      <c r="E43" s="66">
        <v>562</v>
      </c>
      <c r="F43" s="66">
        <f>E43*C43</f>
        <v>202320</v>
      </c>
    </row>
    <row r="44" spans="1:6" ht="24.95" customHeight="1">
      <c r="A44" s="51" t="s">
        <v>129</v>
      </c>
      <c r="B44" s="49" t="s">
        <v>167</v>
      </c>
      <c r="C44" s="63">
        <v>50</v>
      </c>
      <c r="D44" s="63" t="s">
        <v>148</v>
      </c>
      <c r="E44" s="66">
        <v>789</v>
      </c>
      <c r="F44" s="66">
        <f>E44*C44</f>
        <v>39450</v>
      </c>
    </row>
    <row r="45" spans="1:6" s="59" customFormat="1" ht="30" customHeight="1">
      <c r="A45" s="51" t="s">
        <v>130</v>
      </c>
      <c r="B45" s="49" t="s">
        <v>168</v>
      </c>
      <c r="C45" s="63">
        <v>50</v>
      </c>
      <c r="D45" s="63" t="s">
        <v>148</v>
      </c>
      <c r="E45" s="66">
        <v>789</v>
      </c>
      <c r="F45" s="66">
        <f>E45*C45</f>
        <v>39450</v>
      </c>
    </row>
    <row r="46" spans="1:6" s="59" customFormat="1" ht="27" customHeight="1">
      <c r="A46" s="61"/>
      <c r="B46" s="65" t="s">
        <v>136</v>
      </c>
      <c r="C46" s="63"/>
      <c r="D46" s="63"/>
      <c r="E46" s="63"/>
      <c r="F46" s="63"/>
    </row>
    <row r="47" spans="1:6">
      <c r="A47" s="51"/>
      <c r="B47" s="49"/>
      <c r="C47" s="63"/>
      <c r="D47" s="63"/>
      <c r="E47" s="63"/>
      <c r="F47" s="63"/>
    </row>
    <row r="48" spans="1:6" ht="150" customHeight="1">
      <c r="A48" s="51">
        <v>14</v>
      </c>
      <c r="B48" s="49" t="s">
        <v>182</v>
      </c>
      <c r="C48" s="63"/>
      <c r="D48" s="63"/>
      <c r="E48" s="63"/>
      <c r="F48" s="63"/>
    </row>
    <row r="49" spans="1:6">
      <c r="A49" s="51"/>
      <c r="B49" s="49"/>
      <c r="C49" s="63"/>
      <c r="D49" s="63"/>
      <c r="E49" s="63"/>
      <c r="F49" s="66"/>
    </row>
    <row r="50" spans="1:6" hidden="1">
      <c r="A50" s="51" t="s">
        <v>183</v>
      </c>
      <c r="B50" s="49" t="s">
        <v>184</v>
      </c>
      <c r="C50" s="63">
        <v>0</v>
      </c>
      <c r="D50" s="63" t="s">
        <v>126</v>
      </c>
      <c r="E50" s="66">
        <v>6816</v>
      </c>
      <c r="F50" s="66">
        <f>E50*C50</f>
        <v>0</v>
      </c>
    </row>
    <row r="51" spans="1:6">
      <c r="A51" s="51" t="s">
        <v>183</v>
      </c>
      <c r="B51" s="49" t="s">
        <v>186</v>
      </c>
      <c r="C51" s="63">
        <v>8</v>
      </c>
      <c r="D51" s="63" t="s">
        <v>126</v>
      </c>
      <c r="E51" s="66">
        <v>12762</v>
      </c>
      <c r="F51" s="66">
        <f>E51*C51</f>
        <v>102096</v>
      </c>
    </row>
    <row r="52" spans="1:6">
      <c r="A52" s="51"/>
      <c r="B52" s="49"/>
      <c r="C52" s="63"/>
      <c r="D52" s="63"/>
      <c r="E52" s="66"/>
      <c r="F52" s="66"/>
    </row>
    <row r="53" spans="1:6" ht="65.25" customHeight="1">
      <c r="A53" s="51">
        <v>15</v>
      </c>
      <c r="B53" s="49" t="s">
        <v>187</v>
      </c>
      <c r="C53" s="63"/>
      <c r="D53" s="63"/>
      <c r="E53" s="66"/>
      <c r="F53" s="66"/>
    </row>
    <row r="54" spans="1:6">
      <c r="A54" s="51"/>
      <c r="B54" s="49"/>
      <c r="C54" s="63"/>
      <c r="D54" s="63"/>
      <c r="E54" s="66"/>
      <c r="F54" s="66"/>
    </row>
    <row r="55" spans="1:6">
      <c r="A55" s="51" t="s">
        <v>183</v>
      </c>
      <c r="B55" s="49" t="s">
        <v>188</v>
      </c>
      <c r="C55" s="63" t="s">
        <v>320</v>
      </c>
      <c r="D55" s="63" t="s">
        <v>126</v>
      </c>
      <c r="E55" s="66">
        <v>554</v>
      </c>
      <c r="F55" s="66"/>
    </row>
    <row r="56" spans="1:6">
      <c r="A56" s="51" t="s">
        <v>185</v>
      </c>
      <c r="B56" s="49" t="s">
        <v>189</v>
      </c>
      <c r="C56" s="63">
        <f>C51</f>
        <v>8</v>
      </c>
      <c r="D56" s="63" t="s">
        <v>126</v>
      </c>
      <c r="E56" s="66">
        <v>563</v>
      </c>
      <c r="F56" s="66">
        <f>E56*C56</f>
        <v>4504</v>
      </c>
    </row>
    <row r="57" spans="1:6">
      <c r="A57" s="51"/>
      <c r="B57" s="49"/>
      <c r="C57" s="63"/>
      <c r="D57" s="63"/>
      <c r="E57" s="66"/>
      <c r="F57" s="66"/>
    </row>
    <row r="58" spans="1:6" ht="93.75">
      <c r="A58" s="51">
        <v>16</v>
      </c>
      <c r="B58" s="49" t="s">
        <v>190</v>
      </c>
      <c r="C58" s="63"/>
      <c r="D58" s="63"/>
      <c r="E58" s="66"/>
      <c r="F58" s="66"/>
    </row>
    <row r="59" spans="1:6">
      <c r="A59" s="51"/>
      <c r="B59" s="49"/>
      <c r="C59" s="63"/>
      <c r="D59" s="63"/>
      <c r="E59" s="66"/>
      <c r="F59" s="66"/>
    </row>
    <row r="60" spans="1:6" ht="24.95" customHeight="1">
      <c r="A60" s="51" t="s">
        <v>183</v>
      </c>
      <c r="B60" s="49" t="s">
        <v>191</v>
      </c>
      <c r="C60" s="63" t="s">
        <v>320</v>
      </c>
      <c r="D60" s="63" t="s">
        <v>126</v>
      </c>
      <c r="E60" s="66">
        <v>1703</v>
      </c>
      <c r="F60" s="66"/>
    </row>
    <row r="61" spans="1:6" ht="24.95" customHeight="1">
      <c r="A61" s="51" t="s">
        <v>185</v>
      </c>
      <c r="B61" s="49" t="s">
        <v>192</v>
      </c>
      <c r="C61" s="63">
        <f>C51</f>
        <v>8</v>
      </c>
      <c r="D61" s="63" t="s">
        <v>126</v>
      </c>
      <c r="E61" s="66">
        <v>1965</v>
      </c>
      <c r="F61" s="66">
        <f>E61*C61</f>
        <v>15720</v>
      </c>
    </row>
    <row r="62" spans="1:6">
      <c r="A62" s="51"/>
      <c r="B62" s="49"/>
      <c r="C62" s="63"/>
      <c r="D62" s="63"/>
      <c r="E62" s="66"/>
      <c r="F62" s="66"/>
    </row>
    <row r="63" spans="1:6" ht="75">
      <c r="A63" s="51">
        <v>17</v>
      </c>
      <c r="B63" s="49" t="s">
        <v>193</v>
      </c>
      <c r="C63" s="63">
        <f>(C50*12)+(C51*36)</f>
        <v>288</v>
      </c>
      <c r="D63" s="63" t="s">
        <v>126</v>
      </c>
      <c r="E63" s="66">
        <v>141</v>
      </c>
      <c r="F63" s="66">
        <f>E63*C63</f>
        <v>40608</v>
      </c>
    </row>
    <row r="64" spans="1:6">
      <c r="A64" s="51"/>
      <c r="B64" s="49"/>
      <c r="C64" s="63"/>
      <c r="D64" s="63"/>
      <c r="E64" s="66"/>
      <c r="F64" s="63"/>
    </row>
    <row r="65" spans="1:6" s="59" customFormat="1" ht="67.5" customHeight="1">
      <c r="A65" s="51">
        <v>18</v>
      </c>
      <c r="B65" s="49" t="s">
        <v>247</v>
      </c>
      <c r="C65" s="63" t="s">
        <v>26</v>
      </c>
      <c r="D65" s="63">
        <v>6</v>
      </c>
      <c r="E65" s="63">
        <v>135</v>
      </c>
      <c r="F65" s="63">
        <f>+D65*E65</f>
        <v>810</v>
      </c>
    </row>
    <row r="66" spans="1:6" s="59" customFormat="1" ht="30" customHeight="1">
      <c r="A66" s="51"/>
      <c r="B66" s="49"/>
      <c r="C66" s="63"/>
      <c r="D66" s="63"/>
      <c r="E66" s="63"/>
      <c r="F66" s="63"/>
    </row>
    <row r="67" spans="1:6" s="59" customFormat="1" ht="62.25" customHeight="1">
      <c r="A67" s="51">
        <v>19</v>
      </c>
      <c r="B67" s="49" t="s">
        <v>248</v>
      </c>
      <c r="C67" s="63" t="s">
        <v>26</v>
      </c>
      <c r="D67" s="63">
        <v>4</v>
      </c>
      <c r="E67" s="63">
        <v>121</v>
      </c>
      <c r="F67" s="63">
        <f>E67*D67</f>
        <v>484</v>
      </c>
    </row>
    <row r="68" spans="1:6" s="59" customFormat="1" ht="30" customHeight="1">
      <c r="A68" s="51"/>
      <c r="B68" s="49"/>
      <c r="C68" s="63"/>
      <c r="D68" s="63"/>
      <c r="E68" s="66"/>
      <c r="F68" s="66"/>
    </row>
    <row r="69" spans="1:6">
      <c r="A69" s="51"/>
      <c r="B69" s="65" t="s">
        <v>321</v>
      </c>
      <c r="C69" s="63"/>
      <c r="D69" s="63"/>
      <c r="E69" s="48"/>
      <c r="F69" s="70"/>
    </row>
    <row r="70" spans="1:6" ht="92.25" customHeight="1">
      <c r="A70" s="51">
        <v>20</v>
      </c>
      <c r="B70" s="49" t="s">
        <v>258</v>
      </c>
      <c r="C70" s="63"/>
      <c r="D70" s="63"/>
      <c r="E70" s="63"/>
      <c r="F70" s="63"/>
    </row>
    <row r="71" spans="1:6">
      <c r="A71" s="51"/>
      <c r="B71" s="49"/>
      <c r="C71" s="63"/>
      <c r="D71" s="63"/>
      <c r="E71" s="63"/>
      <c r="F71" s="63"/>
    </row>
    <row r="72" spans="1:6" s="59" customFormat="1" ht="24.95" customHeight="1">
      <c r="A72" s="51" t="s">
        <v>127</v>
      </c>
      <c r="B72" s="49" t="s">
        <v>250</v>
      </c>
      <c r="C72" s="63">
        <v>4</v>
      </c>
      <c r="D72" s="63" t="s">
        <v>132</v>
      </c>
      <c r="E72" s="66">
        <v>616</v>
      </c>
      <c r="F72" s="66">
        <f>E72*C72</f>
        <v>2464</v>
      </c>
    </row>
    <row r="73" spans="1:6" ht="24.95" customHeight="1">
      <c r="A73" s="51" t="s">
        <v>128</v>
      </c>
      <c r="B73" s="49" t="s">
        <v>251</v>
      </c>
      <c r="C73" s="63">
        <v>4</v>
      </c>
      <c r="D73" s="63" t="s">
        <v>132</v>
      </c>
      <c r="E73" s="66">
        <v>458</v>
      </c>
      <c r="F73" s="66">
        <f>E73*C73</f>
        <v>1832</v>
      </c>
    </row>
    <row r="74" spans="1:6" ht="24.95" customHeight="1">
      <c r="A74" s="51" t="s">
        <v>129</v>
      </c>
      <c r="B74" s="49" t="s">
        <v>252</v>
      </c>
      <c r="C74" s="63">
        <v>10</v>
      </c>
      <c r="D74" s="63" t="s">
        <v>132</v>
      </c>
      <c r="E74" s="71">
        <v>192</v>
      </c>
      <c r="F74" s="66">
        <f>E74*C74</f>
        <v>1920</v>
      </c>
    </row>
    <row r="75" spans="1:6" ht="24.95" customHeight="1">
      <c r="A75" s="51" t="s">
        <v>130</v>
      </c>
      <c r="B75" s="49" t="s">
        <v>253</v>
      </c>
      <c r="C75" s="63">
        <v>12</v>
      </c>
      <c r="D75" s="63" t="s">
        <v>132</v>
      </c>
      <c r="E75" s="71">
        <v>188</v>
      </c>
      <c r="F75" s="66">
        <f>E75*C75</f>
        <v>2256</v>
      </c>
    </row>
    <row r="76" spans="1:6" ht="24.95" customHeight="1">
      <c r="A76" s="51" t="s">
        <v>211</v>
      </c>
      <c r="B76" s="49" t="s">
        <v>254</v>
      </c>
      <c r="C76" s="63" t="s">
        <v>320</v>
      </c>
      <c r="D76" s="63" t="s">
        <v>132</v>
      </c>
      <c r="E76" s="71">
        <v>146</v>
      </c>
      <c r="F76" s="66"/>
    </row>
    <row r="77" spans="1:6" ht="87.75" customHeight="1">
      <c r="A77" s="51">
        <v>21</v>
      </c>
      <c r="B77" s="49" t="s">
        <v>260</v>
      </c>
      <c r="C77" s="63"/>
      <c r="D77" s="63"/>
      <c r="E77" s="63"/>
      <c r="F77" s="63"/>
    </row>
    <row r="78" spans="1:6">
      <c r="A78" s="51"/>
      <c r="B78" s="49"/>
      <c r="C78" s="63"/>
      <c r="D78" s="63"/>
      <c r="E78" s="48"/>
      <c r="F78" s="70"/>
    </row>
    <row r="79" spans="1:6" ht="24.95" customHeight="1">
      <c r="A79" s="51" t="s">
        <v>127</v>
      </c>
      <c r="B79" s="49" t="s">
        <v>261</v>
      </c>
      <c r="C79" s="63">
        <v>20</v>
      </c>
      <c r="D79" s="63" t="s">
        <v>148</v>
      </c>
      <c r="E79" s="71">
        <v>677</v>
      </c>
      <c r="F79" s="66">
        <f>E79*C79</f>
        <v>13540</v>
      </c>
    </row>
    <row r="80" spans="1:6">
      <c r="A80" s="51"/>
      <c r="B80" s="65" t="s">
        <v>322</v>
      </c>
      <c r="C80" s="63"/>
      <c r="D80" s="63"/>
      <c r="E80" s="72"/>
      <c r="F80" s="73"/>
    </row>
    <row r="81" spans="1:6">
      <c r="A81" s="51"/>
      <c r="B81" s="49"/>
      <c r="C81" s="63"/>
      <c r="D81" s="63"/>
      <c r="E81" s="72"/>
      <c r="F81" s="73"/>
    </row>
    <row r="82" spans="1:6" ht="85.5" customHeight="1">
      <c r="A82" s="51">
        <v>22</v>
      </c>
      <c r="B82" s="49" t="s">
        <v>262</v>
      </c>
      <c r="C82" s="63">
        <v>4</v>
      </c>
      <c r="D82" s="63" t="s">
        <v>26</v>
      </c>
      <c r="E82" s="66">
        <v>3996</v>
      </c>
      <c r="F82" s="66">
        <f>E82*C82</f>
        <v>15984</v>
      </c>
    </row>
    <row r="83" spans="1:6">
      <c r="A83" s="51"/>
      <c r="B83" s="49"/>
      <c r="C83" s="63"/>
      <c r="D83" s="63"/>
      <c r="E83" s="63"/>
      <c r="F83" s="63"/>
    </row>
    <row r="84" spans="1:6" s="60" customFormat="1" ht="87.75" customHeight="1">
      <c r="A84" s="47">
        <v>23</v>
      </c>
      <c r="B84" s="46" t="s">
        <v>263</v>
      </c>
      <c r="C84" s="74">
        <v>4</v>
      </c>
      <c r="D84" s="74" t="s">
        <v>26</v>
      </c>
      <c r="E84" s="66">
        <v>8559</v>
      </c>
      <c r="F84" s="66">
        <f>E84*C84</f>
        <v>34236</v>
      </c>
    </row>
    <row r="85" spans="1:6" ht="37.5">
      <c r="A85" s="51">
        <v>24</v>
      </c>
      <c r="B85" s="49" t="s">
        <v>264</v>
      </c>
      <c r="C85" s="63"/>
      <c r="D85" s="63"/>
      <c r="E85" s="63"/>
      <c r="F85" s="63"/>
    </row>
    <row r="86" spans="1:6">
      <c r="A86" s="51"/>
      <c r="B86" s="49"/>
      <c r="C86" s="63">
        <v>40</v>
      </c>
      <c r="D86" s="75" t="s">
        <v>148</v>
      </c>
      <c r="E86" s="66">
        <v>364</v>
      </c>
      <c r="F86" s="66">
        <f>E86*C86</f>
        <v>14560</v>
      </c>
    </row>
    <row r="87" spans="1:6">
      <c r="A87" s="76" t="s">
        <v>21</v>
      </c>
      <c r="B87" s="49" t="s">
        <v>266</v>
      </c>
      <c r="C87" s="63"/>
      <c r="D87" s="75"/>
      <c r="E87" s="66"/>
      <c r="F87" s="66"/>
    </row>
    <row r="88" spans="1:6">
      <c r="A88" s="76"/>
      <c r="B88" s="49"/>
      <c r="C88" s="63"/>
      <c r="D88" s="75"/>
      <c r="E88" s="72"/>
      <c r="F88" s="73"/>
    </row>
    <row r="89" spans="1:6" ht="57.75" customHeight="1">
      <c r="A89" s="51">
        <v>25</v>
      </c>
      <c r="B89" s="49" t="s">
        <v>267</v>
      </c>
      <c r="C89" s="74">
        <v>40</v>
      </c>
      <c r="D89" s="77" t="s">
        <v>133</v>
      </c>
      <c r="E89" s="66">
        <v>1439</v>
      </c>
      <c r="F89" s="63">
        <f>E89*C89</f>
        <v>57560</v>
      </c>
    </row>
    <row r="90" spans="1:6" ht="24.95" customHeight="1">
      <c r="A90" s="76" t="s">
        <v>127</v>
      </c>
      <c r="B90" s="46" t="s">
        <v>268</v>
      </c>
      <c r="C90" s="63">
        <v>60</v>
      </c>
      <c r="D90" s="75" t="s">
        <v>148</v>
      </c>
      <c r="E90" s="66">
        <v>120</v>
      </c>
      <c r="F90" s="66">
        <f>E90*C90</f>
        <v>7200</v>
      </c>
    </row>
    <row r="91" spans="1:6" ht="24.95" customHeight="1">
      <c r="A91" s="76" t="s">
        <v>128</v>
      </c>
      <c r="B91" s="49" t="s">
        <v>266</v>
      </c>
      <c r="C91" s="63"/>
      <c r="D91" s="75"/>
      <c r="E91" s="63"/>
      <c r="F91" s="63"/>
    </row>
    <row r="92" spans="1:6">
      <c r="A92" s="76"/>
      <c r="B92" s="49"/>
      <c r="C92" s="63"/>
      <c r="D92" s="63"/>
      <c r="E92" s="63"/>
      <c r="F92" s="63"/>
    </row>
    <row r="93" spans="1:6" ht="72.75" customHeight="1">
      <c r="A93" s="51">
        <v>26</v>
      </c>
      <c r="B93" s="49" t="s">
        <v>269</v>
      </c>
      <c r="C93" s="63">
        <v>1320</v>
      </c>
      <c r="D93" s="63" t="s">
        <v>148</v>
      </c>
      <c r="E93" s="66">
        <v>19.5</v>
      </c>
      <c r="F93" s="66">
        <f>E93*C93</f>
        <v>25740</v>
      </c>
    </row>
    <row r="94" spans="1:6" ht="36" customHeight="1">
      <c r="A94" s="61"/>
      <c r="B94" s="65" t="s">
        <v>323</v>
      </c>
      <c r="C94" s="63"/>
      <c r="D94" s="75"/>
      <c r="E94" s="63"/>
      <c r="F94" s="63"/>
    </row>
    <row r="95" spans="1:6" ht="78" customHeight="1">
      <c r="A95" s="51">
        <v>27</v>
      </c>
      <c r="B95" s="49" t="s">
        <v>270</v>
      </c>
      <c r="C95" s="63"/>
      <c r="D95" s="75"/>
      <c r="E95" s="63"/>
      <c r="F95" s="63"/>
    </row>
    <row r="96" spans="1:6" ht="27.75" customHeight="1">
      <c r="A96" s="61"/>
      <c r="B96" s="49" t="s">
        <v>271</v>
      </c>
      <c r="C96" s="47" t="s">
        <v>320</v>
      </c>
      <c r="D96" s="51" t="s">
        <v>148</v>
      </c>
      <c r="E96" s="51">
        <v>24</v>
      </c>
      <c r="F96" s="51"/>
    </row>
    <row r="97" spans="1:6" ht="27.75" customHeight="1">
      <c r="A97" s="61"/>
      <c r="B97" s="49" t="s">
        <v>272</v>
      </c>
      <c r="C97" s="47">
        <v>880</v>
      </c>
      <c r="D97" s="51" t="s">
        <v>148</v>
      </c>
      <c r="E97" s="51">
        <v>15.5</v>
      </c>
      <c r="F97" s="51">
        <f>E97*C97</f>
        <v>13640</v>
      </c>
    </row>
    <row r="98" spans="1:6" ht="27.75" customHeight="1">
      <c r="A98" s="61"/>
      <c r="B98" s="65"/>
      <c r="C98" s="63"/>
      <c r="D98" s="75"/>
      <c r="E98" s="63"/>
      <c r="F98" s="63"/>
    </row>
    <row r="99" spans="1:6">
      <c r="A99" s="51"/>
      <c r="B99" s="49"/>
      <c r="C99" s="63"/>
      <c r="D99" s="75"/>
      <c r="E99" s="63"/>
      <c r="F99" s="63"/>
    </row>
    <row r="100" spans="1:6" ht="76.5" customHeight="1">
      <c r="A100" s="51">
        <v>28</v>
      </c>
      <c r="B100" s="49" t="s">
        <v>160</v>
      </c>
      <c r="C100" s="63"/>
      <c r="D100" s="63"/>
      <c r="E100" s="63"/>
      <c r="F100" s="66"/>
    </row>
    <row r="101" spans="1:6" ht="24.95" customHeight="1">
      <c r="A101" s="51" t="s">
        <v>127</v>
      </c>
      <c r="B101" s="49" t="s">
        <v>161</v>
      </c>
      <c r="C101" s="63">
        <v>1000</v>
      </c>
      <c r="D101" s="63" t="s">
        <v>148</v>
      </c>
      <c r="E101" s="66">
        <v>56.5</v>
      </c>
      <c r="F101" s="63">
        <f>E101*C101</f>
        <v>56500</v>
      </c>
    </row>
    <row r="102" spans="1:6" ht="24.95" customHeight="1">
      <c r="A102" s="51" t="s">
        <v>128</v>
      </c>
      <c r="B102" s="49" t="s">
        <v>162</v>
      </c>
      <c r="C102" s="63">
        <v>200</v>
      </c>
      <c r="D102" s="63" t="s">
        <v>148</v>
      </c>
      <c r="E102" s="66">
        <v>64.5</v>
      </c>
      <c r="F102" s="63">
        <f>E102*C102</f>
        <v>12900</v>
      </c>
    </row>
    <row r="103" spans="1:6" ht="30.75" customHeight="1">
      <c r="A103" s="51" t="s">
        <v>129</v>
      </c>
      <c r="B103" s="49" t="s">
        <v>163</v>
      </c>
      <c r="C103" s="63">
        <v>200</v>
      </c>
      <c r="D103" s="63" t="s">
        <v>148</v>
      </c>
      <c r="E103" s="66">
        <v>80.5</v>
      </c>
      <c r="F103" s="63">
        <f>E103*C103</f>
        <v>16100</v>
      </c>
    </row>
    <row r="104" spans="1:6" ht="43.5" customHeight="1">
      <c r="A104" s="51">
        <v>29</v>
      </c>
      <c r="B104" s="49" t="s">
        <v>281</v>
      </c>
      <c r="C104" s="63">
        <v>22</v>
      </c>
      <c r="D104" s="75" t="s">
        <v>26</v>
      </c>
      <c r="E104" s="66">
        <v>89</v>
      </c>
      <c r="F104" s="63">
        <f>E104*C104</f>
        <v>1958</v>
      </c>
    </row>
    <row r="105" spans="1:6" ht="30.75" customHeight="1">
      <c r="A105" s="51"/>
      <c r="B105" s="49"/>
      <c r="C105" s="63"/>
      <c r="D105" s="63"/>
      <c r="E105" s="63"/>
      <c r="F105" s="63"/>
    </row>
    <row r="106" spans="1:6" ht="41.25" customHeight="1">
      <c r="A106" s="51">
        <v>30</v>
      </c>
      <c r="B106" s="49" t="s">
        <v>282</v>
      </c>
      <c r="C106" s="63">
        <v>1</v>
      </c>
      <c r="D106" s="75" t="s">
        <v>26</v>
      </c>
      <c r="E106" s="66">
        <v>93</v>
      </c>
      <c r="F106" s="63">
        <f>E106*C106</f>
        <v>93</v>
      </c>
    </row>
    <row r="107" spans="1:6" ht="24.75" customHeight="1">
      <c r="A107" s="51"/>
      <c r="B107" s="49"/>
      <c r="C107" s="63"/>
      <c r="D107" s="63"/>
      <c r="E107" s="63"/>
      <c r="F107" s="63"/>
    </row>
    <row r="108" spans="1:6" ht="62.25" customHeight="1">
      <c r="A108" s="51">
        <v>31</v>
      </c>
      <c r="B108" s="49" t="s">
        <v>283</v>
      </c>
      <c r="C108" s="63">
        <f>+C106*30</f>
        <v>30</v>
      </c>
      <c r="D108" s="75" t="s">
        <v>148</v>
      </c>
      <c r="E108" s="66">
        <v>22</v>
      </c>
      <c r="F108" s="63">
        <f>E108*C108</f>
        <v>660</v>
      </c>
    </row>
    <row r="109" spans="1:6">
      <c r="A109" s="51"/>
      <c r="B109" s="49"/>
      <c r="C109" s="63"/>
      <c r="D109" s="75"/>
      <c r="E109" s="78"/>
      <c r="F109" s="79"/>
    </row>
    <row r="110" spans="1:6">
      <c r="A110" s="80"/>
      <c r="B110" s="65" t="s">
        <v>324</v>
      </c>
      <c r="C110" s="63"/>
      <c r="D110" s="75"/>
      <c r="E110" s="75"/>
      <c r="F110" s="79"/>
    </row>
    <row r="111" spans="1:6" ht="92.25" customHeight="1">
      <c r="A111" s="76">
        <v>32</v>
      </c>
      <c r="B111" s="49" t="s">
        <v>316</v>
      </c>
      <c r="C111" s="63">
        <v>4</v>
      </c>
      <c r="D111" s="75" t="s">
        <v>309</v>
      </c>
      <c r="E111" s="66">
        <v>2775</v>
      </c>
      <c r="F111" s="63">
        <f>E111*C111</f>
        <v>11100</v>
      </c>
    </row>
    <row r="112" spans="1:6" ht="40.5" customHeight="1">
      <c r="A112" s="76" t="s">
        <v>307</v>
      </c>
      <c r="B112" s="49" t="s">
        <v>308</v>
      </c>
      <c r="C112" s="63"/>
      <c r="D112" s="75"/>
      <c r="E112" s="66"/>
      <c r="F112" s="63"/>
    </row>
    <row r="113" spans="1:6">
      <c r="A113" s="76"/>
      <c r="B113" s="49"/>
      <c r="C113" s="63"/>
      <c r="D113" s="75"/>
      <c r="E113" s="66"/>
      <c r="F113" s="63"/>
    </row>
    <row r="114" spans="1:6" ht="93.75" customHeight="1">
      <c r="A114" s="76">
        <v>33</v>
      </c>
      <c r="B114" s="49" t="s">
        <v>317</v>
      </c>
      <c r="C114" s="63">
        <v>4</v>
      </c>
      <c r="D114" s="75" t="s">
        <v>309</v>
      </c>
      <c r="E114" s="66">
        <v>6562</v>
      </c>
      <c r="F114" s="63">
        <f>E114*C114</f>
        <v>26248</v>
      </c>
    </row>
    <row r="115" spans="1:6" ht="39" customHeight="1">
      <c r="A115" s="76" t="s">
        <v>307</v>
      </c>
      <c r="B115" s="49" t="s">
        <v>308</v>
      </c>
      <c r="C115" s="63"/>
      <c r="D115" s="63"/>
      <c r="E115" s="63"/>
      <c r="F115" s="63"/>
    </row>
    <row r="116" spans="1:6" s="59" customFormat="1" ht="36.75" customHeight="1">
      <c r="A116" s="51"/>
      <c r="B116" s="61" t="s">
        <v>318</v>
      </c>
      <c r="C116" s="63"/>
      <c r="D116" s="63"/>
      <c r="E116" s="63"/>
      <c r="F116" s="63"/>
    </row>
    <row r="117" spans="1:6" ht="31.5" customHeight="1">
      <c r="A117" s="51"/>
      <c r="B117" s="64" t="s">
        <v>141</v>
      </c>
      <c r="C117" s="63"/>
      <c r="D117" s="63"/>
      <c r="E117" s="66"/>
      <c r="F117" s="66"/>
    </row>
    <row r="118" spans="1:6" ht="90" customHeight="1">
      <c r="A118" s="51">
        <v>34</v>
      </c>
      <c r="B118" s="49" t="s">
        <v>157</v>
      </c>
      <c r="C118" s="63"/>
      <c r="D118" s="63"/>
      <c r="E118" s="66"/>
      <c r="F118" s="66"/>
    </row>
    <row r="119" spans="1:6">
      <c r="A119" s="51"/>
      <c r="B119" s="49"/>
      <c r="C119" s="63"/>
      <c r="D119" s="63"/>
      <c r="E119" s="63"/>
      <c r="F119" s="63"/>
    </row>
    <row r="120" spans="1:6" ht="31.5" customHeight="1">
      <c r="A120" s="51" t="s">
        <v>127</v>
      </c>
      <c r="B120" s="49" t="s">
        <v>158</v>
      </c>
      <c r="C120" s="63">
        <v>2</v>
      </c>
      <c r="D120" s="63" t="s">
        <v>26</v>
      </c>
      <c r="E120" s="66">
        <v>2879.7976360000002</v>
      </c>
      <c r="F120" s="66">
        <f>E120*C120</f>
        <v>5759.5952720000005</v>
      </c>
    </row>
    <row r="121" spans="1:6" ht="33" customHeight="1">
      <c r="A121" s="61"/>
      <c r="B121" s="65" t="s">
        <v>325</v>
      </c>
      <c r="C121" s="63"/>
      <c r="D121" s="63"/>
      <c r="E121" s="66"/>
      <c r="F121" s="66"/>
    </row>
    <row r="122" spans="1:6">
      <c r="A122" s="61"/>
      <c r="B122" s="65"/>
      <c r="C122" s="63"/>
      <c r="D122" s="63"/>
      <c r="E122" s="63"/>
      <c r="F122" s="63"/>
    </row>
    <row r="123" spans="1:6" ht="93.75">
      <c r="A123" s="51">
        <v>35</v>
      </c>
      <c r="B123" s="49" t="s">
        <v>169</v>
      </c>
      <c r="C123" s="63">
        <v>42</v>
      </c>
      <c r="D123" s="63" t="s">
        <v>26</v>
      </c>
      <c r="E123" s="66">
        <f>'[1]rate analysis'!F156</f>
        <v>4870.2387500000004</v>
      </c>
      <c r="F123" s="66">
        <f>E123*C123</f>
        <v>204550.02750000003</v>
      </c>
    </row>
    <row r="124" spans="1:6">
      <c r="A124" s="51"/>
      <c r="B124" s="49"/>
      <c r="C124" s="63"/>
      <c r="D124" s="63"/>
      <c r="E124" s="66"/>
      <c r="F124" s="66"/>
    </row>
    <row r="125" spans="1:6">
      <c r="A125" s="51"/>
      <c r="B125" s="49"/>
      <c r="C125" s="77"/>
      <c r="D125" s="77"/>
      <c r="E125" s="77"/>
      <c r="F125" s="77"/>
    </row>
    <row r="126" spans="1:6" ht="75">
      <c r="A126" s="51">
        <v>36</v>
      </c>
      <c r="B126" s="49" t="s">
        <v>170</v>
      </c>
      <c r="C126" s="63">
        <v>4</v>
      </c>
      <c r="D126" s="63" t="s">
        <v>26</v>
      </c>
      <c r="E126" s="66">
        <f>'[1]rate analysis'!F144</f>
        <v>690.92900000000009</v>
      </c>
      <c r="F126" s="66">
        <f>E126*C126</f>
        <v>2763.7160000000003</v>
      </c>
    </row>
    <row r="127" spans="1:6">
      <c r="A127" s="51"/>
      <c r="B127" s="49"/>
      <c r="C127" s="77"/>
      <c r="D127" s="77"/>
      <c r="E127" s="77"/>
      <c r="F127" s="77"/>
    </row>
    <row r="128" spans="1:6" ht="87.75" customHeight="1">
      <c r="A128" s="51">
        <v>37</v>
      </c>
      <c r="B128" s="49" t="s">
        <v>171</v>
      </c>
      <c r="C128" s="63">
        <v>29</v>
      </c>
      <c r="D128" s="63" t="s">
        <v>26</v>
      </c>
      <c r="E128" s="66">
        <f>'[1]rate analysis'!F192</f>
        <v>1443.23</v>
      </c>
      <c r="F128" s="66">
        <f>E128*C128</f>
        <v>41853.67</v>
      </c>
    </row>
    <row r="129" spans="1:6">
      <c r="A129" s="51"/>
      <c r="B129" s="49"/>
      <c r="C129" s="77"/>
      <c r="D129" s="77"/>
      <c r="E129" s="77"/>
      <c r="F129" s="77"/>
    </row>
    <row r="130" spans="1:6" ht="85.5" customHeight="1">
      <c r="A130" s="51">
        <v>38</v>
      </c>
      <c r="B130" s="49" t="s">
        <v>172</v>
      </c>
      <c r="C130" s="63">
        <v>71</v>
      </c>
      <c r="D130" s="63" t="s">
        <v>26</v>
      </c>
      <c r="E130" s="66">
        <f>'[1]rate analysis'!F204</f>
        <v>1821.9050000000002</v>
      </c>
      <c r="F130" s="66">
        <f>E130*C130</f>
        <v>129355.25500000002</v>
      </c>
    </row>
    <row r="131" spans="1:6">
      <c r="A131" s="51"/>
      <c r="B131" s="49"/>
      <c r="C131" s="77"/>
      <c r="D131" s="77"/>
      <c r="E131" s="77"/>
      <c r="F131" s="77"/>
    </row>
    <row r="132" spans="1:6" ht="71.25" customHeight="1">
      <c r="A132" s="51">
        <v>39</v>
      </c>
      <c r="B132" s="49" t="s">
        <v>173</v>
      </c>
      <c r="C132" s="63">
        <v>2</v>
      </c>
      <c r="D132" s="63" t="s">
        <v>26</v>
      </c>
      <c r="E132" s="66">
        <f>'[1]rate analysis'!F216</f>
        <v>7905.9500000000007</v>
      </c>
      <c r="F132" s="66">
        <f>E132*C132</f>
        <v>15811.900000000001</v>
      </c>
    </row>
    <row r="133" spans="1:6">
      <c r="A133" s="51"/>
      <c r="B133" s="49"/>
      <c r="C133" s="77"/>
      <c r="D133" s="77"/>
      <c r="E133" s="77"/>
      <c r="F133" s="77"/>
    </row>
    <row r="134" spans="1:6" ht="75">
      <c r="A134" s="51">
        <v>40</v>
      </c>
      <c r="B134" s="49" t="s">
        <v>174</v>
      </c>
      <c r="C134" s="63">
        <v>2</v>
      </c>
      <c r="D134" s="63" t="s">
        <v>26</v>
      </c>
      <c r="E134" s="66">
        <f>'[1]rate analysis'!F228</f>
        <v>1178.1575</v>
      </c>
      <c r="F134" s="66">
        <f>E134*C134</f>
        <v>2356.3150000000001</v>
      </c>
    </row>
    <row r="135" spans="1:6">
      <c r="A135" s="51"/>
      <c r="B135" s="49"/>
      <c r="C135" s="77"/>
      <c r="D135" s="77"/>
      <c r="E135" s="77"/>
      <c r="F135" s="77"/>
    </row>
    <row r="136" spans="1:6" ht="87" customHeight="1">
      <c r="A136" s="51">
        <v>41</v>
      </c>
      <c r="B136" s="49" t="s">
        <v>175</v>
      </c>
      <c r="C136" s="63">
        <v>19</v>
      </c>
      <c r="D136" s="63" t="s">
        <v>26</v>
      </c>
      <c r="E136" s="66">
        <f>'[1]rate analysis'!F250</f>
        <v>2018.13</v>
      </c>
      <c r="F136" s="66">
        <f>E136*C136</f>
        <v>38344.47</v>
      </c>
    </row>
    <row r="137" spans="1:6">
      <c r="A137" s="51"/>
      <c r="B137" s="49"/>
      <c r="C137" s="63"/>
      <c r="D137" s="63"/>
      <c r="E137" s="66"/>
      <c r="F137" s="66"/>
    </row>
    <row r="138" spans="1:6" ht="68.25" customHeight="1">
      <c r="A138" s="51">
        <v>42</v>
      </c>
      <c r="B138" s="49" t="s">
        <v>176</v>
      </c>
      <c r="C138" s="77"/>
      <c r="D138" s="77"/>
      <c r="E138" s="77"/>
      <c r="F138" s="77"/>
    </row>
    <row r="139" spans="1:6" ht="32.25" customHeight="1">
      <c r="A139" s="51"/>
      <c r="B139" s="49" t="s">
        <v>177</v>
      </c>
      <c r="C139" s="63">
        <v>6</v>
      </c>
      <c r="D139" s="63" t="s">
        <v>26</v>
      </c>
      <c r="E139" s="66">
        <f>'[1]rate analysis'!F262</f>
        <v>4301.8970000000008</v>
      </c>
      <c r="F139" s="66">
        <f>E139*C139</f>
        <v>25811.382000000005</v>
      </c>
    </row>
    <row r="140" spans="1:6" s="59" customFormat="1">
      <c r="A140" s="51"/>
      <c r="B140" s="49"/>
      <c r="C140" s="75"/>
      <c r="D140" s="75"/>
      <c r="E140" s="75"/>
      <c r="F140" s="75"/>
    </row>
    <row r="141" spans="1:6" ht="75">
      <c r="A141" s="51">
        <v>43</v>
      </c>
      <c r="B141" s="49" t="s">
        <v>178</v>
      </c>
      <c r="C141" s="63">
        <v>9</v>
      </c>
      <c r="D141" s="63" t="s">
        <v>26</v>
      </c>
      <c r="E141" s="66">
        <f>'[1]rate analysis'!F168</f>
        <v>521.78750000000002</v>
      </c>
      <c r="F141" s="66">
        <f>E141*C141</f>
        <v>4696.0875000000005</v>
      </c>
    </row>
    <row r="142" spans="1:6">
      <c r="A142" s="51"/>
      <c r="B142" s="49"/>
      <c r="C142" s="77"/>
      <c r="D142" s="77"/>
      <c r="E142" s="77"/>
      <c r="F142" s="77"/>
    </row>
    <row r="143" spans="1:6" ht="112.5">
      <c r="A143" s="51">
        <v>44</v>
      </c>
      <c r="B143" s="49" t="s">
        <v>179</v>
      </c>
      <c r="C143" s="63">
        <v>3</v>
      </c>
      <c r="D143" s="63" t="s">
        <v>26</v>
      </c>
      <c r="E143" s="66">
        <f>+'[1]rate analysis'!F180</f>
        <v>6145.1112500000008</v>
      </c>
      <c r="F143" s="66">
        <f>E143*C143</f>
        <v>18435.333750000002</v>
      </c>
    </row>
    <row r="144" spans="1:6">
      <c r="A144" s="51"/>
      <c r="B144" s="49"/>
      <c r="C144" s="77"/>
      <c r="D144" s="77"/>
      <c r="E144" s="77"/>
      <c r="F144" s="77"/>
    </row>
    <row r="145" spans="1:6" ht="66.75" customHeight="1">
      <c r="A145" s="51">
        <v>45</v>
      </c>
      <c r="B145" s="49" t="s">
        <v>180</v>
      </c>
      <c r="C145" s="63">
        <v>6</v>
      </c>
      <c r="D145" s="63" t="s">
        <v>26</v>
      </c>
      <c r="E145" s="66">
        <f>'[1]rate analysis'!F239</f>
        <v>9083.3000000000011</v>
      </c>
      <c r="F145" s="66">
        <f>E145*C145</f>
        <v>54499.8</v>
      </c>
    </row>
    <row r="146" spans="1:6">
      <c r="A146" s="51"/>
      <c r="B146" s="49"/>
      <c r="C146" s="77"/>
      <c r="D146" s="77"/>
      <c r="E146" s="77"/>
      <c r="F146" s="77"/>
    </row>
    <row r="147" spans="1:6" ht="84" customHeight="1">
      <c r="A147" s="51">
        <v>46</v>
      </c>
      <c r="B147" s="49" t="s">
        <v>181</v>
      </c>
      <c r="C147" s="63">
        <f>+C136</f>
        <v>19</v>
      </c>
      <c r="D147" s="63" t="s">
        <v>26</v>
      </c>
      <c r="E147" s="66">
        <v>60</v>
      </c>
      <c r="F147" s="66">
        <f>E147*C147</f>
        <v>1140</v>
      </c>
    </row>
    <row r="148" spans="1:6" ht="33" customHeight="1">
      <c r="A148" s="51"/>
      <c r="B148" s="65" t="s">
        <v>136</v>
      </c>
      <c r="C148" s="63"/>
      <c r="D148" s="63"/>
      <c r="E148" s="66"/>
      <c r="F148" s="66"/>
    </row>
    <row r="149" spans="1:6" ht="158.25" customHeight="1">
      <c r="A149" s="51">
        <v>47</v>
      </c>
      <c r="B149" s="49" t="s">
        <v>194</v>
      </c>
      <c r="C149" s="63"/>
      <c r="D149" s="63"/>
      <c r="E149" s="66"/>
      <c r="F149" s="66"/>
    </row>
    <row r="150" spans="1:6" s="60" customFormat="1">
      <c r="A150" s="51"/>
      <c r="B150" s="49"/>
      <c r="C150" s="48"/>
      <c r="D150" s="81"/>
      <c r="E150" s="66"/>
      <c r="F150" s="66"/>
    </row>
    <row r="151" spans="1:6" s="60" customFormat="1">
      <c r="A151" s="51"/>
      <c r="B151" s="82" t="s">
        <v>195</v>
      </c>
      <c r="C151" s="48"/>
      <c r="D151" s="81"/>
      <c r="E151" s="66"/>
      <c r="F151" s="66"/>
    </row>
    <row r="152" spans="1:6" s="60" customFormat="1">
      <c r="A152" s="51"/>
      <c r="B152" s="83" t="s">
        <v>196</v>
      </c>
      <c r="C152" s="48"/>
      <c r="D152" s="81"/>
      <c r="E152" s="66"/>
      <c r="F152" s="66"/>
    </row>
    <row r="153" spans="1:6" s="60" customFormat="1">
      <c r="A153" s="51"/>
      <c r="B153" s="83" t="s">
        <v>197</v>
      </c>
      <c r="C153" s="48"/>
      <c r="D153" s="81"/>
      <c r="E153" s="66"/>
      <c r="F153" s="66"/>
    </row>
    <row r="154" spans="1:6" s="60" customFormat="1">
      <c r="A154" s="51"/>
      <c r="B154" s="83" t="s">
        <v>198</v>
      </c>
      <c r="C154" s="48"/>
      <c r="D154" s="81"/>
      <c r="E154" s="66"/>
      <c r="F154" s="66"/>
    </row>
    <row r="155" spans="1:6" s="60" customFormat="1">
      <c r="A155" s="51"/>
      <c r="B155" s="83" t="s">
        <v>199</v>
      </c>
      <c r="C155" s="48"/>
      <c r="D155" s="81"/>
      <c r="E155" s="66"/>
      <c r="F155" s="66"/>
    </row>
    <row r="156" spans="1:6" s="60" customFormat="1">
      <c r="A156" s="51"/>
      <c r="B156" s="82" t="s">
        <v>200</v>
      </c>
      <c r="C156" s="48"/>
      <c r="D156" s="81"/>
      <c r="E156" s="66"/>
      <c r="F156" s="66"/>
    </row>
    <row r="157" spans="1:6" s="60" customFormat="1">
      <c r="A157" s="51"/>
      <c r="B157" s="83" t="s">
        <v>201</v>
      </c>
      <c r="C157" s="48"/>
      <c r="D157" s="81"/>
      <c r="E157" s="66"/>
      <c r="F157" s="66"/>
    </row>
    <row r="158" spans="1:6" s="60" customFormat="1" ht="28.5" customHeight="1">
      <c r="A158" s="51"/>
      <c r="B158" s="82" t="s">
        <v>202</v>
      </c>
      <c r="C158" s="48">
        <v>1</v>
      </c>
      <c r="D158" s="84" t="s">
        <v>132</v>
      </c>
      <c r="E158" s="66">
        <f>'[1]rate analysis'!F273</f>
        <v>130283.06429700002</v>
      </c>
      <c r="F158" s="66">
        <f>E158*C158</f>
        <v>130283.06429700002</v>
      </c>
    </row>
    <row r="159" spans="1:6" s="60" customFormat="1" ht="37.5" customHeight="1">
      <c r="A159" s="51"/>
      <c r="B159" s="83" t="s">
        <v>203</v>
      </c>
      <c r="C159" s="77"/>
      <c r="D159" s="77"/>
      <c r="E159" s="77"/>
      <c r="F159" s="77"/>
    </row>
    <row r="160" spans="1:6" s="60" customFormat="1" ht="187.5">
      <c r="A160" s="76">
        <v>48</v>
      </c>
      <c r="B160" s="85" t="s">
        <v>314</v>
      </c>
      <c r="C160" s="63">
        <v>1</v>
      </c>
      <c r="D160" s="86" t="s">
        <v>204</v>
      </c>
      <c r="E160" s="66">
        <f>'[1]rate analysis'!F321</f>
        <v>963349.20000000007</v>
      </c>
      <c r="F160" s="66">
        <f>E160*C160</f>
        <v>963349.20000000007</v>
      </c>
    </row>
    <row r="161" spans="1:6" s="60" customFormat="1">
      <c r="A161" s="51"/>
      <c r="B161" s="83"/>
      <c r="C161" s="63"/>
      <c r="D161" s="75"/>
      <c r="E161" s="66"/>
      <c r="F161" s="66"/>
    </row>
    <row r="162" spans="1:6" s="60" customFormat="1">
      <c r="A162" s="80"/>
      <c r="B162" s="82" t="s">
        <v>205</v>
      </c>
      <c r="C162" s="63"/>
      <c r="D162" s="75"/>
      <c r="E162" s="66"/>
      <c r="F162" s="66"/>
    </row>
    <row r="163" spans="1:6" s="60" customFormat="1" ht="75">
      <c r="A163" s="76">
        <v>49</v>
      </c>
      <c r="B163" s="49" t="s">
        <v>206</v>
      </c>
      <c r="C163" s="63"/>
      <c r="D163" s="75"/>
      <c r="E163" s="66"/>
      <c r="F163" s="66"/>
    </row>
    <row r="164" spans="1:6" s="60" customFormat="1">
      <c r="A164" s="80"/>
      <c r="B164" s="49"/>
      <c r="C164" s="63"/>
      <c r="D164" s="75"/>
      <c r="E164" s="66"/>
      <c r="F164" s="66"/>
    </row>
    <row r="165" spans="1:6" s="60" customFormat="1" ht="34.5" customHeight="1">
      <c r="A165" s="76" t="s">
        <v>127</v>
      </c>
      <c r="B165" s="49" t="s">
        <v>207</v>
      </c>
      <c r="C165" s="63"/>
      <c r="D165" s="75"/>
      <c r="E165" s="66"/>
      <c r="F165" s="66"/>
    </row>
    <row r="166" spans="1:6" s="60" customFormat="1" ht="36.75" customHeight="1">
      <c r="A166" s="76" t="s">
        <v>128</v>
      </c>
      <c r="B166" s="49" t="s">
        <v>208</v>
      </c>
      <c r="C166" s="63"/>
      <c r="D166" s="75"/>
      <c r="E166" s="66"/>
      <c r="F166" s="66"/>
    </row>
    <row r="167" spans="1:6" s="60" customFormat="1" ht="39.75" customHeight="1">
      <c r="A167" s="76" t="s">
        <v>129</v>
      </c>
      <c r="B167" s="49" t="s">
        <v>209</v>
      </c>
      <c r="C167" s="63"/>
      <c r="D167" s="75"/>
      <c r="E167" s="66"/>
      <c r="F167" s="66"/>
    </row>
    <row r="168" spans="1:6" s="60" customFormat="1" ht="33.75" customHeight="1">
      <c r="A168" s="76" t="s">
        <v>130</v>
      </c>
      <c r="B168" s="49" t="s">
        <v>210</v>
      </c>
      <c r="C168" s="63"/>
      <c r="D168" s="75"/>
      <c r="E168" s="66"/>
      <c r="F168" s="66"/>
    </row>
    <row r="169" spans="1:6" s="60" customFormat="1" ht="45" customHeight="1">
      <c r="A169" s="76" t="s">
        <v>211</v>
      </c>
      <c r="B169" s="49" t="s">
        <v>212</v>
      </c>
      <c r="C169" s="77"/>
      <c r="D169" s="77"/>
      <c r="E169" s="77"/>
      <c r="F169" s="77"/>
    </row>
    <row r="170" spans="1:6" s="60" customFormat="1" ht="44.25" customHeight="1">
      <c r="A170" s="76" t="s">
        <v>213</v>
      </c>
      <c r="B170" s="49" t="s">
        <v>214</v>
      </c>
      <c r="C170" s="63">
        <v>1</v>
      </c>
      <c r="D170" s="63" t="s">
        <v>132</v>
      </c>
      <c r="E170" s="66">
        <v>195000</v>
      </c>
      <c r="F170" s="66">
        <f>E170*C170</f>
        <v>195000</v>
      </c>
    </row>
    <row r="171" spans="1:6" s="60" customFormat="1">
      <c r="A171" s="76"/>
      <c r="B171" s="49"/>
      <c r="C171" s="63"/>
      <c r="D171" s="63"/>
      <c r="E171" s="66"/>
      <c r="F171" s="66"/>
    </row>
    <row r="172" spans="1:6" s="60" customFormat="1">
      <c r="A172" s="76"/>
      <c r="B172" s="65" t="s">
        <v>142</v>
      </c>
      <c r="C172" s="63"/>
      <c r="D172" s="63"/>
      <c r="E172" s="66"/>
      <c r="F172" s="66"/>
    </row>
    <row r="173" spans="1:6" s="60" customFormat="1" ht="56.25">
      <c r="A173" s="76"/>
      <c r="B173" s="49" t="s">
        <v>215</v>
      </c>
      <c r="C173" s="63"/>
      <c r="D173" s="75"/>
      <c r="E173" s="66"/>
      <c r="F173" s="66"/>
    </row>
    <row r="174" spans="1:6" s="60" customFormat="1">
      <c r="A174" s="80"/>
      <c r="B174" s="65"/>
      <c r="C174" s="48"/>
      <c r="D174" s="75"/>
      <c r="E174" s="66"/>
      <c r="F174" s="66"/>
    </row>
    <row r="175" spans="1:6" s="60" customFormat="1">
      <c r="A175" s="76"/>
      <c r="B175" s="82" t="s">
        <v>216</v>
      </c>
      <c r="C175" s="77"/>
      <c r="D175" s="77"/>
      <c r="E175" s="77"/>
      <c r="F175" s="77"/>
    </row>
    <row r="176" spans="1:6" s="60" customFormat="1" ht="93.75">
      <c r="A176" s="76">
        <v>50</v>
      </c>
      <c r="B176" s="49" t="s">
        <v>217</v>
      </c>
      <c r="C176" s="63">
        <v>1</v>
      </c>
      <c r="D176" s="63" t="s">
        <v>26</v>
      </c>
      <c r="E176" s="66">
        <f>'[1]rate analysis'!F333</f>
        <v>382846.70639200008</v>
      </c>
      <c r="F176" s="66">
        <f>E176*C176</f>
        <v>382846.70639200008</v>
      </c>
    </row>
    <row r="177" spans="1:6" s="60" customFormat="1">
      <c r="A177" s="76"/>
      <c r="B177" s="49"/>
      <c r="C177" s="63"/>
      <c r="D177" s="63"/>
      <c r="E177" s="66"/>
      <c r="F177" s="66"/>
    </row>
    <row r="178" spans="1:6" s="60" customFormat="1">
      <c r="A178" s="76"/>
      <c r="B178" s="65" t="s">
        <v>218</v>
      </c>
      <c r="C178" s="63"/>
      <c r="D178" s="63"/>
      <c r="E178" s="66"/>
      <c r="F178" s="66"/>
    </row>
    <row r="179" spans="1:6" s="60" customFormat="1" ht="112.5">
      <c r="A179" s="76">
        <v>51</v>
      </c>
      <c r="B179" s="49" t="s">
        <v>219</v>
      </c>
      <c r="C179" s="63"/>
      <c r="D179" s="63"/>
      <c r="E179" s="66"/>
      <c r="F179" s="66"/>
    </row>
    <row r="180" spans="1:6" s="60" customFormat="1">
      <c r="A180" s="76"/>
      <c r="B180" s="49"/>
      <c r="C180" s="63"/>
      <c r="D180" s="63"/>
      <c r="E180" s="66"/>
      <c r="F180" s="66"/>
    </row>
    <row r="181" spans="1:6" s="60" customFormat="1">
      <c r="A181" s="76"/>
      <c r="B181" s="65" t="s">
        <v>220</v>
      </c>
      <c r="C181" s="63"/>
      <c r="D181" s="63"/>
      <c r="E181" s="66"/>
      <c r="F181" s="66"/>
    </row>
    <row r="182" spans="1:6" s="60" customFormat="1">
      <c r="A182" s="76"/>
      <c r="B182" s="49"/>
      <c r="C182" s="63"/>
      <c r="D182" s="63"/>
      <c r="E182" s="66"/>
      <c r="F182" s="66"/>
    </row>
    <row r="183" spans="1:6" s="60" customFormat="1" ht="56.25">
      <c r="A183" s="76"/>
      <c r="B183" s="49" t="s">
        <v>221</v>
      </c>
      <c r="C183" s="63"/>
      <c r="D183" s="63"/>
      <c r="E183" s="66"/>
      <c r="F183" s="66"/>
    </row>
    <row r="184" spans="1:6" s="60" customFormat="1">
      <c r="A184" s="76"/>
      <c r="B184" s="49" t="s">
        <v>222</v>
      </c>
      <c r="C184" s="63"/>
      <c r="D184" s="63"/>
      <c r="E184" s="66"/>
      <c r="F184" s="66"/>
    </row>
    <row r="185" spans="1:6" s="60" customFormat="1">
      <c r="A185" s="76"/>
      <c r="B185" s="49" t="s">
        <v>223</v>
      </c>
      <c r="C185" s="63"/>
      <c r="D185" s="63"/>
      <c r="E185" s="66"/>
      <c r="F185" s="66"/>
    </row>
    <row r="186" spans="1:6" s="60" customFormat="1">
      <c r="A186" s="76"/>
      <c r="B186" s="49" t="s">
        <v>224</v>
      </c>
      <c r="C186" s="63"/>
      <c r="D186" s="63"/>
      <c r="E186" s="66"/>
      <c r="F186" s="66"/>
    </row>
    <row r="187" spans="1:6" s="60" customFormat="1">
      <c r="A187" s="76"/>
      <c r="B187" s="49" t="s">
        <v>225</v>
      </c>
      <c r="C187" s="63"/>
      <c r="D187" s="63"/>
      <c r="E187" s="66"/>
      <c r="F187" s="66"/>
    </row>
    <row r="188" spans="1:6" s="60" customFormat="1">
      <c r="A188" s="76"/>
      <c r="B188" s="49" t="s">
        <v>226</v>
      </c>
      <c r="C188" s="63"/>
      <c r="D188" s="63"/>
      <c r="E188" s="66"/>
      <c r="F188" s="66"/>
    </row>
    <row r="189" spans="1:6" s="60" customFormat="1">
      <c r="A189" s="76"/>
      <c r="B189" s="49" t="s">
        <v>227</v>
      </c>
      <c r="C189" s="63"/>
      <c r="D189" s="63"/>
      <c r="E189" s="66"/>
      <c r="F189" s="66"/>
    </row>
    <row r="190" spans="1:6" s="60" customFormat="1">
      <c r="A190" s="76"/>
      <c r="B190" s="49" t="s">
        <v>228</v>
      </c>
      <c r="C190" s="63"/>
      <c r="D190" s="63"/>
      <c r="E190" s="66"/>
      <c r="F190" s="66"/>
    </row>
    <row r="191" spans="1:6" s="60" customFormat="1">
      <c r="A191" s="76"/>
      <c r="B191" s="49" t="s">
        <v>229</v>
      </c>
      <c r="C191" s="63"/>
      <c r="D191" s="63"/>
      <c r="E191" s="66"/>
      <c r="F191" s="66"/>
    </row>
    <row r="192" spans="1:6" s="60" customFormat="1" ht="37.5">
      <c r="A192" s="76"/>
      <c r="B192" s="49" t="s">
        <v>230</v>
      </c>
      <c r="C192" s="63"/>
      <c r="D192" s="63"/>
      <c r="E192" s="66"/>
      <c r="F192" s="66"/>
    </row>
    <row r="193" spans="1:6" s="60" customFormat="1">
      <c r="A193" s="76"/>
      <c r="B193" s="49" t="s">
        <v>231</v>
      </c>
      <c r="C193" s="63"/>
      <c r="D193" s="63"/>
      <c r="E193" s="66"/>
      <c r="F193" s="66"/>
    </row>
    <row r="194" spans="1:6" s="60" customFormat="1">
      <c r="A194" s="76"/>
      <c r="B194" s="49" t="s">
        <v>232</v>
      </c>
      <c r="C194" s="63"/>
      <c r="D194" s="63"/>
      <c r="E194" s="66"/>
      <c r="F194" s="66"/>
    </row>
    <row r="195" spans="1:6" s="60" customFormat="1" ht="37.5">
      <c r="A195" s="76"/>
      <c r="B195" s="49" t="s">
        <v>233</v>
      </c>
      <c r="C195" s="63"/>
      <c r="D195" s="63"/>
      <c r="E195" s="66"/>
      <c r="F195" s="66"/>
    </row>
    <row r="196" spans="1:6" s="60" customFormat="1">
      <c r="A196" s="76"/>
      <c r="B196" s="49" t="s">
        <v>234</v>
      </c>
      <c r="C196" s="63"/>
      <c r="D196" s="63"/>
      <c r="E196" s="66"/>
      <c r="F196" s="66"/>
    </row>
    <row r="197" spans="1:6" s="60" customFormat="1">
      <c r="A197" s="76"/>
      <c r="B197" s="49" t="s">
        <v>235</v>
      </c>
      <c r="C197" s="63"/>
      <c r="D197" s="63"/>
      <c r="E197" s="66"/>
      <c r="F197" s="66"/>
    </row>
    <row r="198" spans="1:6" s="60" customFormat="1">
      <c r="A198" s="76"/>
      <c r="B198" s="49" t="s">
        <v>236</v>
      </c>
      <c r="C198" s="77"/>
      <c r="D198" s="77"/>
      <c r="E198" s="77"/>
      <c r="F198" s="77"/>
    </row>
    <row r="199" spans="1:6" s="60" customFormat="1" ht="41.25" customHeight="1">
      <c r="A199" s="76"/>
      <c r="B199" s="49" t="s">
        <v>237</v>
      </c>
      <c r="C199" s="63">
        <v>1</v>
      </c>
      <c r="D199" s="75" t="s">
        <v>132</v>
      </c>
      <c r="E199" s="66">
        <v>450000</v>
      </c>
      <c r="F199" s="66">
        <f>E199*C199</f>
        <v>450000</v>
      </c>
    </row>
    <row r="200" spans="1:6" s="60" customFormat="1">
      <c r="A200" s="76"/>
      <c r="B200" s="49"/>
      <c r="C200" s="63"/>
      <c r="D200" s="75"/>
      <c r="E200" s="66"/>
      <c r="F200" s="66"/>
    </row>
    <row r="201" spans="1:6" s="60" customFormat="1">
      <c r="A201" s="76"/>
      <c r="B201" s="49"/>
      <c r="C201" s="77"/>
      <c r="D201" s="77"/>
      <c r="E201" s="77"/>
      <c r="F201" s="77"/>
    </row>
    <row r="202" spans="1:6" s="60" customFormat="1" ht="131.25">
      <c r="A202" s="76">
        <v>52</v>
      </c>
      <c r="B202" s="49" t="s">
        <v>238</v>
      </c>
      <c r="C202" s="63">
        <v>1</v>
      </c>
      <c r="D202" s="75" t="s">
        <v>132</v>
      </c>
      <c r="E202" s="66">
        <v>140000</v>
      </c>
      <c r="F202" s="66">
        <f>E202*C202</f>
        <v>140000</v>
      </c>
    </row>
    <row r="203" spans="1:6" s="60" customFormat="1">
      <c r="A203" s="76"/>
      <c r="B203" s="49"/>
      <c r="C203" s="77"/>
      <c r="D203" s="77"/>
      <c r="E203" s="77"/>
      <c r="F203" s="77"/>
    </row>
    <row r="204" spans="1:6" s="60" customFormat="1" ht="56.25">
      <c r="A204" s="76">
        <v>53</v>
      </c>
      <c r="B204" s="49" t="s">
        <v>239</v>
      </c>
      <c r="C204" s="63">
        <v>4</v>
      </c>
      <c r="D204" s="75" t="s">
        <v>148</v>
      </c>
      <c r="E204" s="66">
        <v>1500</v>
      </c>
      <c r="F204" s="66">
        <f>E204*C204</f>
        <v>6000</v>
      </c>
    </row>
    <row r="205" spans="1:6" s="60" customFormat="1">
      <c r="A205" s="76"/>
      <c r="B205" s="49"/>
      <c r="C205" s="77"/>
      <c r="D205" s="77"/>
      <c r="E205" s="77"/>
      <c r="F205" s="77"/>
    </row>
    <row r="206" spans="1:6" s="60" customFormat="1" ht="56.25">
      <c r="A206" s="76">
        <v>54</v>
      </c>
      <c r="B206" s="49" t="s">
        <v>240</v>
      </c>
      <c r="C206" s="63">
        <v>20</v>
      </c>
      <c r="D206" s="75" t="s">
        <v>148</v>
      </c>
      <c r="E206" s="66">
        <v>1200</v>
      </c>
      <c r="F206" s="66">
        <f>E206*C206</f>
        <v>24000</v>
      </c>
    </row>
    <row r="207" spans="1:6" s="60" customFormat="1">
      <c r="A207" s="76"/>
      <c r="B207" s="49"/>
      <c r="C207" s="77"/>
      <c r="D207" s="77"/>
      <c r="E207" s="77"/>
      <c r="F207" s="77"/>
    </row>
    <row r="208" spans="1:6" s="60" customFormat="1" ht="37.5">
      <c r="A208" s="76">
        <v>55</v>
      </c>
      <c r="B208" s="49" t="s">
        <v>241</v>
      </c>
      <c r="C208" s="63">
        <v>12</v>
      </c>
      <c r="D208" s="75" t="s">
        <v>26</v>
      </c>
      <c r="E208" s="66">
        <v>250</v>
      </c>
      <c r="F208" s="66">
        <f>E208*C208</f>
        <v>3000</v>
      </c>
    </row>
    <row r="209" spans="1:6" s="60" customFormat="1">
      <c r="A209" s="76"/>
      <c r="B209" s="49"/>
      <c r="C209" s="77"/>
      <c r="D209" s="77"/>
      <c r="E209" s="77"/>
      <c r="F209" s="77"/>
    </row>
    <row r="210" spans="1:6" s="60" customFormat="1" ht="37.5">
      <c r="A210" s="76">
        <v>56</v>
      </c>
      <c r="B210" s="49" t="s">
        <v>242</v>
      </c>
      <c r="C210" s="63">
        <v>2</v>
      </c>
      <c r="D210" s="75" t="s">
        <v>26</v>
      </c>
      <c r="E210" s="66">
        <v>1000</v>
      </c>
      <c r="F210" s="66">
        <f>E210*C210</f>
        <v>2000</v>
      </c>
    </row>
    <row r="211" spans="1:6" s="60" customFormat="1">
      <c r="A211" s="76"/>
      <c r="B211" s="49"/>
      <c r="C211" s="77"/>
      <c r="D211" s="77"/>
      <c r="E211" s="77"/>
      <c r="F211" s="77"/>
    </row>
    <row r="212" spans="1:6" s="60" customFormat="1" ht="37.5">
      <c r="A212" s="76">
        <v>57</v>
      </c>
      <c r="B212" s="49" t="s">
        <v>243</v>
      </c>
      <c r="C212" s="63">
        <v>2</v>
      </c>
      <c r="D212" s="75" t="s">
        <v>26</v>
      </c>
      <c r="E212" s="66">
        <v>1500</v>
      </c>
      <c r="F212" s="66">
        <f>E212*C212</f>
        <v>3000</v>
      </c>
    </row>
    <row r="213" spans="1:6" s="60" customFormat="1">
      <c r="A213" s="76"/>
      <c r="B213" s="49"/>
      <c r="C213" s="77"/>
      <c r="D213" s="77"/>
      <c r="E213" s="77"/>
      <c r="F213" s="77"/>
    </row>
    <row r="214" spans="1:6" s="60" customFormat="1" ht="37.5">
      <c r="A214" s="76">
        <v>58</v>
      </c>
      <c r="B214" s="49" t="s">
        <v>244</v>
      </c>
      <c r="C214" s="63">
        <v>4</v>
      </c>
      <c r="D214" s="75" t="s">
        <v>26</v>
      </c>
      <c r="E214" s="66">
        <v>800</v>
      </c>
      <c r="F214" s="66">
        <f>E214*C214</f>
        <v>3200</v>
      </c>
    </row>
    <row r="215" spans="1:6" s="60" customFormat="1">
      <c r="A215" s="76"/>
      <c r="B215" s="49"/>
      <c r="C215" s="77"/>
      <c r="D215" s="77"/>
      <c r="E215" s="77"/>
      <c r="F215" s="77"/>
    </row>
    <row r="216" spans="1:6" s="60" customFormat="1" ht="56.25">
      <c r="A216" s="76">
        <v>59</v>
      </c>
      <c r="B216" s="49" t="s">
        <v>245</v>
      </c>
      <c r="C216" s="63">
        <v>4</v>
      </c>
      <c r="D216" s="75" t="s">
        <v>26</v>
      </c>
      <c r="E216" s="66">
        <v>4250</v>
      </c>
      <c r="F216" s="66">
        <f>E216*C216</f>
        <v>17000</v>
      </c>
    </row>
    <row r="217" spans="1:6" s="60" customFormat="1">
      <c r="A217" s="76"/>
      <c r="B217" s="49"/>
      <c r="C217" s="77"/>
      <c r="D217" s="77"/>
      <c r="E217" s="77"/>
      <c r="F217" s="77"/>
    </row>
    <row r="218" spans="1:6" ht="37.5">
      <c r="A218" s="76">
        <v>60</v>
      </c>
      <c r="B218" s="49" t="s">
        <v>246</v>
      </c>
      <c r="C218" s="63">
        <v>1</v>
      </c>
      <c r="D218" s="75" t="s">
        <v>26</v>
      </c>
      <c r="E218" s="66">
        <v>500</v>
      </c>
      <c r="F218" s="66">
        <f>E218*C218</f>
        <v>500</v>
      </c>
    </row>
    <row r="219" spans="1:6">
      <c r="A219" s="51"/>
      <c r="B219" s="49"/>
      <c r="C219" s="63"/>
      <c r="D219" s="63"/>
      <c r="E219" s="66"/>
      <c r="F219" s="66"/>
    </row>
    <row r="220" spans="1:6">
      <c r="A220" s="51"/>
      <c r="B220" s="65" t="s">
        <v>321</v>
      </c>
      <c r="C220" s="63"/>
      <c r="D220" s="63"/>
      <c r="E220" s="66"/>
      <c r="F220" s="66"/>
    </row>
    <row r="221" spans="1:6" ht="131.25">
      <c r="A221" s="51">
        <v>61</v>
      </c>
      <c r="B221" s="49" t="s">
        <v>249</v>
      </c>
      <c r="C221" s="63"/>
      <c r="D221" s="63"/>
      <c r="E221" s="66"/>
      <c r="F221" s="66"/>
    </row>
    <row r="222" spans="1:6">
      <c r="A222" s="51"/>
      <c r="B222" s="49"/>
      <c r="C222" s="77"/>
      <c r="D222" s="77"/>
      <c r="E222" s="77"/>
      <c r="F222" s="77"/>
    </row>
    <row r="223" spans="1:6" ht="24.95" customHeight="1">
      <c r="A223" s="51" t="s">
        <v>127</v>
      </c>
      <c r="B223" s="49" t="s">
        <v>250</v>
      </c>
      <c r="C223" s="63">
        <v>100</v>
      </c>
      <c r="D223" s="63" t="s">
        <v>148</v>
      </c>
      <c r="E223" s="66">
        <f>'[1]rate analysis'!F26</f>
        <v>1376.72134282</v>
      </c>
      <c r="F223" s="66">
        <f>E223*C223</f>
        <v>137672.13428200001</v>
      </c>
    </row>
    <row r="224" spans="1:6" ht="24.95" customHeight="1">
      <c r="A224" s="51" t="s">
        <v>128</v>
      </c>
      <c r="B224" s="49" t="s">
        <v>251</v>
      </c>
      <c r="C224" s="63">
        <v>100</v>
      </c>
      <c r="D224" s="63" t="s">
        <v>148</v>
      </c>
      <c r="E224" s="66">
        <f>'[1]rate analysis'!F36</f>
        <v>1148.3808227200002</v>
      </c>
      <c r="F224" s="66">
        <f>E224*C224</f>
        <v>114838.08227200001</v>
      </c>
    </row>
    <row r="225" spans="1:6" ht="24.95" customHeight="1">
      <c r="A225" s="51" t="s">
        <v>129</v>
      </c>
      <c r="B225" s="49" t="s">
        <v>252</v>
      </c>
      <c r="C225" s="63">
        <f>12*30</f>
        <v>360</v>
      </c>
      <c r="D225" s="63" t="s">
        <v>148</v>
      </c>
      <c r="E225" s="66">
        <f>+'[1]rate analysis'!F46</f>
        <v>333.93647282000001</v>
      </c>
      <c r="F225" s="66">
        <f>E225*C225</f>
        <v>120217.1302152</v>
      </c>
    </row>
    <row r="226" spans="1:6" ht="24.95" customHeight="1">
      <c r="A226" s="51" t="s">
        <v>130</v>
      </c>
      <c r="B226" s="49" t="s">
        <v>253</v>
      </c>
      <c r="C226" s="63">
        <v>300</v>
      </c>
      <c r="D226" s="63" t="s">
        <v>148</v>
      </c>
      <c r="E226" s="71">
        <f>+'[1]rate analysis'!F56</f>
        <v>262.45596218000003</v>
      </c>
      <c r="F226" s="66">
        <f>E226*C226</f>
        <v>78736.788654000004</v>
      </c>
    </row>
    <row r="227" spans="1:6" ht="24.95" customHeight="1">
      <c r="A227" s="51" t="s">
        <v>211</v>
      </c>
      <c r="B227" s="49" t="s">
        <v>254</v>
      </c>
      <c r="C227" s="63" t="s">
        <v>320</v>
      </c>
      <c r="D227" s="63" t="s">
        <v>148</v>
      </c>
      <c r="E227" s="71">
        <f>+'[1]rate analysis'!F66</f>
        <v>242.60026478</v>
      </c>
      <c r="F227" s="66"/>
    </row>
    <row r="228" spans="1:6">
      <c r="A228" s="51"/>
      <c r="B228" s="49"/>
      <c r="C228" s="63"/>
      <c r="D228" s="63"/>
      <c r="E228" s="71"/>
      <c r="F228" s="71"/>
    </row>
    <row r="229" spans="1:6" ht="75">
      <c r="A229" s="51">
        <v>62</v>
      </c>
      <c r="B229" s="49" t="s">
        <v>255</v>
      </c>
      <c r="C229" s="63"/>
      <c r="D229" s="63"/>
      <c r="E229" s="71"/>
      <c r="F229" s="71"/>
    </row>
    <row r="230" spans="1:6" ht="24.95" customHeight="1">
      <c r="A230" s="51" t="s">
        <v>127</v>
      </c>
      <c r="B230" s="49" t="s">
        <v>256</v>
      </c>
      <c r="C230" s="63">
        <v>20</v>
      </c>
      <c r="D230" s="63" t="s">
        <v>148</v>
      </c>
      <c r="E230" s="71">
        <v>287</v>
      </c>
      <c r="F230" s="66">
        <f>E230*C230</f>
        <v>5740</v>
      </c>
    </row>
    <row r="231" spans="1:6" ht="24.95" customHeight="1">
      <c r="A231" s="51" t="s">
        <v>128</v>
      </c>
      <c r="B231" s="49" t="s">
        <v>257</v>
      </c>
      <c r="C231" s="63">
        <v>50</v>
      </c>
      <c r="D231" s="63" t="s">
        <v>148</v>
      </c>
      <c r="E231" s="66">
        <v>394</v>
      </c>
      <c r="F231" s="66">
        <f>E231*C231</f>
        <v>19700</v>
      </c>
    </row>
    <row r="232" spans="1:6" ht="93.75">
      <c r="A232" s="51">
        <v>63</v>
      </c>
      <c r="B232" s="49" t="s">
        <v>259</v>
      </c>
      <c r="C232" s="63">
        <v>500</v>
      </c>
      <c r="D232" s="63" t="s">
        <v>125</v>
      </c>
      <c r="E232" s="66">
        <v>80</v>
      </c>
      <c r="F232" s="66">
        <f>E232*C232</f>
        <v>40000</v>
      </c>
    </row>
    <row r="233" spans="1:6">
      <c r="A233" s="51"/>
      <c r="B233" s="65" t="s">
        <v>322</v>
      </c>
      <c r="C233" s="63"/>
      <c r="D233" s="75"/>
      <c r="E233" s="66"/>
      <c r="F233" s="66"/>
    </row>
    <row r="234" spans="1:6" ht="57.75" customHeight="1">
      <c r="A234" s="51">
        <v>64</v>
      </c>
      <c r="B234" s="49" t="s">
        <v>264</v>
      </c>
      <c r="C234" s="77"/>
      <c r="D234" s="77"/>
      <c r="E234" s="77"/>
      <c r="F234" s="77"/>
    </row>
    <row r="235" spans="1:6" ht="33" customHeight="1">
      <c r="A235" s="76" t="s">
        <v>127</v>
      </c>
      <c r="B235" s="46" t="s">
        <v>265</v>
      </c>
      <c r="C235" s="74">
        <v>20</v>
      </c>
      <c r="D235" s="77" t="s">
        <v>133</v>
      </c>
      <c r="E235" s="87">
        <v>1075</v>
      </c>
      <c r="F235" s="87">
        <f>C235*E235</f>
        <v>21500</v>
      </c>
    </row>
    <row r="236" spans="1:6">
      <c r="A236" s="51"/>
      <c r="B236" s="65" t="s">
        <v>137</v>
      </c>
      <c r="C236" s="63"/>
      <c r="D236" s="75"/>
      <c r="E236" s="66"/>
      <c r="F236" s="66"/>
    </row>
    <row r="237" spans="1:6" ht="95.25" customHeight="1">
      <c r="A237" s="51">
        <v>65</v>
      </c>
      <c r="B237" s="49" t="s">
        <v>273</v>
      </c>
      <c r="C237" s="63"/>
      <c r="D237" s="75"/>
      <c r="E237" s="66"/>
      <c r="F237" s="66"/>
    </row>
    <row r="238" spans="1:6">
      <c r="A238" s="51"/>
      <c r="B238" s="49"/>
      <c r="C238" s="77"/>
      <c r="D238" s="77"/>
      <c r="E238" s="77"/>
      <c r="F238" s="77"/>
    </row>
    <row r="239" spans="1:6" ht="31.5" customHeight="1">
      <c r="A239" s="51" t="s">
        <v>127</v>
      </c>
      <c r="B239" s="49" t="s">
        <v>274</v>
      </c>
      <c r="C239" s="63">
        <v>200</v>
      </c>
      <c r="D239" s="75" t="s">
        <v>148</v>
      </c>
      <c r="E239" s="66">
        <f>+'[1]rate analysis'!F90</f>
        <v>224.99385570240003</v>
      </c>
      <c r="F239" s="66">
        <f>E239*C239</f>
        <v>44998.771140480007</v>
      </c>
    </row>
    <row r="240" spans="1:6" ht="23.25" customHeight="1">
      <c r="A240" s="51" t="s">
        <v>128</v>
      </c>
      <c r="B240" s="49" t="s">
        <v>275</v>
      </c>
      <c r="C240" s="63">
        <f>C244*40</f>
        <v>80</v>
      </c>
      <c r="D240" s="75" t="s">
        <v>148</v>
      </c>
      <c r="E240" s="66">
        <f>'[1]rate analysis'!F79</f>
        <v>95.924467954859992</v>
      </c>
      <c r="F240" s="66">
        <f>E240*C240</f>
        <v>7673.9574363887996</v>
      </c>
    </row>
    <row r="241" spans="1:6">
      <c r="A241" s="51"/>
      <c r="B241" s="49"/>
      <c r="C241" s="63"/>
      <c r="D241" s="75"/>
      <c r="E241" s="66"/>
      <c r="F241" s="66"/>
    </row>
    <row r="242" spans="1:6" ht="65.25" customHeight="1">
      <c r="A242" s="51">
        <v>66</v>
      </c>
      <c r="B242" s="49" t="s">
        <v>276</v>
      </c>
      <c r="C242" s="63"/>
      <c r="D242" s="75"/>
      <c r="E242" s="66"/>
      <c r="F242" s="66"/>
    </row>
    <row r="243" spans="1:6">
      <c r="A243" s="51"/>
      <c r="B243" s="49"/>
      <c r="C243" s="77"/>
      <c r="D243" s="77"/>
      <c r="E243" s="77"/>
      <c r="F243" s="77"/>
    </row>
    <row r="244" spans="1:6">
      <c r="A244" s="51" t="s">
        <v>127</v>
      </c>
      <c r="B244" s="49" t="s">
        <v>277</v>
      </c>
      <c r="C244" s="63">
        <v>2</v>
      </c>
      <c r="D244" s="75" t="s">
        <v>26</v>
      </c>
      <c r="E244" s="66">
        <f>'[1]rate analysis'!F103</f>
        <v>1226.4170000000001</v>
      </c>
      <c r="F244" s="66">
        <f>E244*C244</f>
        <v>2452.8340000000003</v>
      </c>
    </row>
    <row r="245" spans="1:6">
      <c r="A245" s="51" t="s">
        <v>128</v>
      </c>
      <c r="B245" s="49" t="s">
        <v>278</v>
      </c>
      <c r="C245" s="63">
        <v>1</v>
      </c>
      <c r="D245" s="75" t="s">
        <v>26</v>
      </c>
      <c r="E245" s="66">
        <f>'[1]rate analysis'!F117</f>
        <v>1870.6843000000001</v>
      </c>
      <c r="F245" s="66">
        <f>E245*C245</f>
        <v>1870.6843000000001</v>
      </c>
    </row>
    <row r="246" spans="1:6">
      <c r="A246" s="51" t="s">
        <v>129</v>
      </c>
      <c r="B246" s="49" t="s">
        <v>279</v>
      </c>
      <c r="C246" s="63" t="s">
        <v>320</v>
      </c>
      <c r="D246" s="75" t="s">
        <v>26</v>
      </c>
      <c r="E246" s="66">
        <f>'[1]rate analysis'!F131</f>
        <v>5966.4480000000012</v>
      </c>
      <c r="F246" s="66"/>
    </row>
    <row r="247" spans="1:6">
      <c r="A247" s="51"/>
      <c r="B247" s="49"/>
      <c r="C247" s="77"/>
      <c r="D247" s="77"/>
      <c r="E247" s="77"/>
      <c r="F247" s="77"/>
    </row>
    <row r="248" spans="1:6" ht="55.5" customHeight="1">
      <c r="A248" s="51">
        <v>67</v>
      </c>
      <c r="B248" s="49" t="s">
        <v>280</v>
      </c>
      <c r="C248" s="63">
        <v>20</v>
      </c>
      <c r="D248" s="75" t="s">
        <v>148</v>
      </c>
      <c r="E248" s="66">
        <f>'[1]rate analysis'!F309</f>
        <v>623.47386228434982</v>
      </c>
      <c r="F248" s="66">
        <f>E248*C248</f>
        <v>12469.477245686996</v>
      </c>
    </row>
    <row r="249" spans="1:6" ht="59.25" customHeight="1">
      <c r="A249" s="51">
        <v>68</v>
      </c>
      <c r="B249" s="49" t="s">
        <v>284</v>
      </c>
      <c r="C249" s="63">
        <v>1</v>
      </c>
      <c r="D249" s="75" t="s">
        <v>26</v>
      </c>
      <c r="E249" s="66">
        <v>150</v>
      </c>
      <c r="F249" s="66">
        <f>E249*C249</f>
        <v>150</v>
      </c>
    </row>
    <row r="250" spans="1:6" s="60" customFormat="1">
      <c r="A250" s="51"/>
      <c r="B250" s="49"/>
      <c r="C250" s="77"/>
      <c r="D250" s="77"/>
      <c r="E250" s="77"/>
      <c r="F250" s="77"/>
    </row>
    <row r="251" spans="1:6" ht="37.5">
      <c r="A251" s="51">
        <v>69</v>
      </c>
      <c r="B251" s="49" t="s">
        <v>285</v>
      </c>
      <c r="C251" s="63">
        <v>22</v>
      </c>
      <c r="D251" s="75" t="s">
        <v>26</v>
      </c>
      <c r="E251" s="66">
        <f>'[1]rate analysis'!F285</f>
        <v>354.31799999999998</v>
      </c>
      <c r="F251" s="66">
        <f>E251*C251</f>
        <v>7794.9959999999992</v>
      </c>
    </row>
    <row r="252" spans="1:6">
      <c r="A252" s="51"/>
      <c r="B252" s="49"/>
      <c r="C252" s="77"/>
      <c r="D252" s="77"/>
      <c r="E252" s="77"/>
      <c r="F252" s="77"/>
    </row>
    <row r="253" spans="1:6" ht="56.25">
      <c r="A253" s="51">
        <v>70</v>
      </c>
      <c r="B253" s="49" t="s">
        <v>286</v>
      </c>
      <c r="C253" s="63">
        <f>(C251)*40</f>
        <v>880</v>
      </c>
      <c r="D253" s="75" t="s">
        <v>148</v>
      </c>
      <c r="E253" s="66">
        <f>'[1]rate analysis'!F297</f>
        <v>11</v>
      </c>
      <c r="F253" s="66">
        <f>E253*C253</f>
        <v>9680</v>
      </c>
    </row>
    <row r="254" spans="1:6">
      <c r="A254" s="51"/>
      <c r="B254" s="49"/>
      <c r="C254" s="77"/>
      <c r="D254" s="77"/>
      <c r="E254" s="77"/>
      <c r="F254" s="77"/>
    </row>
    <row r="255" spans="1:6" ht="75">
      <c r="A255" s="51">
        <v>71</v>
      </c>
      <c r="B255" s="49" t="s">
        <v>287</v>
      </c>
      <c r="C255" s="63">
        <v>1</v>
      </c>
      <c r="D255" s="75" t="s">
        <v>26</v>
      </c>
      <c r="E255" s="66">
        <v>500</v>
      </c>
      <c r="F255" s="66">
        <f>E255*C255</f>
        <v>500</v>
      </c>
    </row>
    <row r="256" spans="1:6">
      <c r="A256" s="80"/>
      <c r="B256" s="65" t="s">
        <v>138</v>
      </c>
      <c r="C256" s="63"/>
      <c r="D256" s="75"/>
      <c r="E256" s="66"/>
      <c r="F256" s="66"/>
    </row>
    <row r="257" spans="1:6">
      <c r="A257" s="76"/>
      <c r="B257" s="49"/>
      <c r="C257" s="63"/>
      <c r="D257" s="63"/>
      <c r="E257" s="66"/>
      <c r="F257" s="66"/>
    </row>
    <row r="258" spans="1:6" ht="150">
      <c r="A258" s="51">
        <v>72</v>
      </c>
      <c r="B258" s="49" t="s">
        <v>288</v>
      </c>
      <c r="C258" s="63"/>
      <c r="D258" s="63"/>
      <c r="E258" s="66"/>
      <c r="F258" s="66"/>
    </row>
    <row r="259" spans="1:6">
      <c r="A259" s="51"/>
      <c r="B259" s="49"/>
      <c r="C259" s="48"/>
      <c r="D259" s="81"/>
      <c r="E259" s="66"/>
      <c r="F259" s="66"/>
    </row>
    <row r="260" spans="1:6">
      <c r="A260" s="51"/>
      <c r="B260" s="82" t="s">
        <v>195</v>
      </c>
      <c r="C260" s="48"/>
      <c r="D260" s="81"/>
      <c r="E260" s="66"/>
      <c r="F260" s="66"/>
    </row>
    <row r="261" spans="1:6">
      <c r="A261" s="51"/>
      <c r="B261" s="83" t="s">
        <v>289</v>
      </c>
      <c r="C261" s="48"/>
      <c r="D261" s="81"/>
      <c r="E261" s="66"/>
      <c r="F261" s="66"/>
    </row>
    <row r="262" spans="1:6">
      <c r="A262" s="51"/>
      <c r="B262" s="83" t="s">
        <v>197</v>
      </c>
      <c r="C262" s="48"/>
      <c r="D262" s="81"/>
      <c r="E262" s="66"/>
      <c r="F262" s="66"/>
    </row>
    <row r="263" spans="1:6">
      <c r="A263" s="51"/>
      <c r="B263" s="83" t="s">
        <v>198</v>
      </c>
      <c r="C263" s="48"/>
      <c r="D263" s="81"/>
      <c r="E263" s="66"/>
      <c r="F263" s="66"/>
    </row>
    <row r="264" spans="1:6">
      <c r="A264" s="51"/>
      <c r="B264" s="83" t="s">
        <v>199</v>
      </c>
      <c r="C264" s="48"/>
      <c r="D264" s="81"/>
      <c r="E264" s="66"/>
      <c r="F264" s="66"/>
    </row>
    <row r="265" spans="1:6">
      <c r="A265" s="51"/>
      <c r="B265" s="82" t="s">
        <v>200</v>
      </c>
      <c r="C265" s="48"/>
      <c r="D265" s="81"/>
      <c r="E265" s="66"/>
      <c r="F265" s="66"/>
    </row>
    <row r="266" spans="1:6">
      <c r="A266" s="51"/>
      <c r="B266" s="83" t="s">
        <v>290</v>
      </c>
      <c r="C266" s="48"/>
      <c r="D266" s="81"/>
      <c r="E266" s="66"/>
      <c r="F266" s="66"/>
    </row>
    <row r="267" spans="1:6">
      <c r="A267" s="51"/>
      <c r="B267" s="82" t="s">
        <v>202</v>
      </c>
      <c r="C267" s="48"/>
      <c r="D267" s="84"/>
      <c r="E267" s="66"/>
      <c r="F267" s="66"/>
    </row>
    <row r="268" spans="1:6">
      <c r="A268" s="51"/>
      <c r="B268" s="83" t="s">
        <v>291</v>
      </c>
      <c r="C268" s="63"/>
      <c r="D268" s="63"/>
      <c r="E268" s="66"/>
      <c r="F268" s="66"/>
    </row>
    <row r="269" spans="1:6">
      <c r="A269" s="51"/>
      <c r="B269" s="83" t="s">
        <v>292</v>
      </c>
      <c r="C269" s="77"/>
      <c r="D269" s="77"/>
      <c r="E269" s="77"/>
      <c r="F269" s="77"/>
    </row>
    <row r="270" spans="1:6">
      <c r="A270" s="51"/>
      <c r="B270" s="83" t="s">
        <v>293</v>
      </c>
      <c r="C270" s="48">
        <v>1</v>
      </c>
      <c r="D270" s="84" t="s">
        <v>132</v>
      </c>
      <c r="E270" s="66">
        <f>'[1]rate analysis'!F422</f>
        <v>130143.76900000001</v>
      </c>
      <c r="F270" s="66">
        <f>E270*C270</f>
        <v>130143.76900000001</v>
      </c>
    </row>
    <row r="271" spans="1:6">
      <c r="A271" s="76"/>
      <c r="B271" s="49"/>
      <c r="C271" s="77"/>
      <c r="D271" s="77"/>
      <c r="E271" s="77"/>
      <c r="F271" s="77"/>
    </row>
    <row r="272" spans="1:6" ht="75">
      <c r="A272" s="51">
        <v>73</v>
      </c>
      <c r="B272" s="49" t="s">
        <v>294</v>
      </c>
      <c r="C272" s="63">
        <v>2</v>
      </c>
      <c r="D272" s="63" t="s">
        <v>26</v>
      </c>
      <c r="E272" s="66">
        <f>'[1]rate analysis'!F387</f>
        <v>19926.027500000004</v>
      </c>
      <c r="F272" s="66">
        <f>E272*C272</f>
        <v>39852.055000000008</v>
      </c>
    </row>
    <row r="273" spans="1:6">
      <c r="A273" s="51"/>
      <c r="B273" s="49"/>
      <c r="C273" s="77"/>
      <c r="D273" s="77"/>
      <c r="E273" s="77"/>
      <c r="F273" s="77"/>
    </row>
    <row r="274" spans="1:6" ht="75">
      <c r="A274" s="51">
        <v>74</v>
      </c>
      <c r="B274" s="49" t="s">
        <v>295</v>
      </c>
      <c r="C274" s="63">
        <v>19</v>
      </c>
      <c r="D274" s="63" t="s">
        <v>26</v>
      </c>
      <c r="E274" s="66">
        <f>'[1]rate analysis'!F411</f>
        <v>831.61500000000001</v>
      </c>
      <c r="F274" s="66">
        <f>E274*C274</f>
        <v>15800.684999999999</v>
      </c>
    </row>
    <row r="275" spans="1:6">
      <c r="A275" s="51"/>
      <c r="B275" s="49"/>
      <c r="C275" s="77"/>
      <c r="D275" s="77"/>
      <c r="E275" s="77"/>
      <c r="F275" s="77"/>
    </row>
    <row r="276" spans="1:6" ht="101.25" customHeight="1">
      <c r="A276" s="51">
        <v>75</v>
      </c>
      <c r="B276" s="49" t="s">
        <v>296</v>
      </c>
      <c r="C276" s="63">
        <v>25</v>
      </c>
      <c r="D276" s="63" t="s">
        <v>26</v>
      </c>
      <c r="E276" s="66">
        <f>'[1]rate analysis'!F399</f>
        <v>12044.6875</v>
      </c>
      <c r="F276" s="66">
        <f>E276*C276</f>
        <v>301117.1875</v>
      </c>
    </row>
    <row r="277" spans="1:6" ht="28.5" customHeight="1">
      <c r="A277" s="51"/>
      <c r="B277" s="65" t="s">
        <v>139</v>
      </c>
      <c r="C277" s="63"/>
      <c r="D277" s="63"/>
      <c r="E277" s="66"/>
      <c r="F277" s="66"/>
    </row>
    <row r="278" spans="1:6">
      <c r="A278" s="51">
        <v>76</v>
      </c>
      <c r="B278" s="88" t="s">
        <v>297</v>
      </c>
      <c r="C278" s="63"/>
      <c r="D278" s="63"/>
      <c r="E278" s="66"/>
      <c r="F278" s="66"/>
    </row>
    <row r="279" spans="1:6" ht="112.5">
      <c r="A279" s="51"/>
      <c r="B279" s="89" t="s">
        <v>298</v>
      </c>
      <c r="C279" s="63"/>
      <c r="D279" s="63"/>
      <c r="E279" s="66"/>
      <c r="F279" s="66"/>
    </row>
    <row r="280" spans="1:6">
      <c r="A280" s="51" t="s">
        <v>127</v>
      </c>
      <c r="B280" s="77" t="s">
        <v>299</v>
      </c>
      <c r="C280" s="90">
        <v>13</v>
      </c>
      <c r="D280" s="90" t="s">
        <v>126</v>
      </c>
      <c r="E280" s="91">
        <f>'[1]rate analysis'!F345</f>
        <v>37263.75</v>
      </c>
      <c r="F280" s="91">
        <f>E280*C280</f>
        <v>484428.75</v>
      </c>
    </row>
    <row r="281" spans="1:6">
      <c r="A281" s="47">
        <v>77</v>
      </c>
      <c r="B281" s="92" t="s">
        <v>300</v>
      </c>
      <c r="C281" s="90"/>
      <c r="D281" s="90"/>
      <c r="E281" s="91"/>
      <c r="F281" s="91"/>
    </row>
    <row r="282" spans="1:6">
      <c r="A282" s="47"/>
      <c r="B282" s="77"/>
      <c r="C282" s="90"/>
      <c r="D282" s="90"/>
      <c r="E282" s="91"/>
      <c r="F282" s="91"/>
    </row>
    <row r="283" spans="1:6" ht="93.75">
      <c r="A283" s="47"/>
      <c r="B283" s="46" t="s">
        <v>301</v>
      </c>
      <c r="C283" s="90"/>
      <c r="D283" s="90"/>
      <c r="E283" s="91"/>
      <c r="F283" s="91"/>
    </row>
    <row r="284" spans="1:6">
      <c r="A284" s="47" t="s">
        <v>183</v>
      </c>
      <c r="B284" s="77" t="s">
        <v>302</v>
      </c>
      <c r="C284" s="90">
        <v>130</v>
      </c>
      <c r="D284" s="90" t="s">
        <v>27</v>
      </c>
      <c r="E284" s="91">
        <f>'[1]rate analysis'!F355</f>
        <v>657.09929999999997</v>
      </c>
      <c r="F284" s="91">
        <f>E284*C284</f>
        <v>85422.909</v>
      </c>
    </row>
    <row r="285" spans="1:6">
      <c r="A285" s="51"/>
      <c r="B285" s="49"/>
      <c r="C285" s="63"/>
      <c r="D285" s="63"/>
      <c r="E285" s="66"/>
      <c r="F285" s="66"/>
    </row>
    <row r="286" spans="1:6">
      <c r="A286" s="51">
        <v>78</v>
      </c>
      <c r="B286" s="92" t="s">
        <v>303</v>
      </c>
      <c r="C286" s="63"/>
      <c r="D286" s="63"/>
      <c r="E286" s="66"/>
      <c r="F286" s="66"/>
    </row>
    <row r="287" spans="1:6" ht="93.75" customHeight="1">
      <c r="A287" s="51"/>
      <c r="B287" s="46" t="s">
        <v>315</v>
      </c>
      <c r="C287" s="63"/>
      <c r="D287" s="63"/>
      <c r="E287" s="66"/>
      <c r="F287" s="66"/>
    </row>
    <row r="288" spans="1:6">
      <c r="A288" s="51"/>
      <c r="B288" s="49"/>
      <c r="C288" s="77"/>
      <c r="D288" s="77"/>
      <c r="E288" s="77"/>
      <c r="F288" s="77"/>
    </row>
    <row r="289" spans="1:6">
      <c r="A289" s="51" t="s">
        <v>127</v>
      </c>
      <c r="B289" s="77" t="s">
        <v>304</v>
      </c>
      <c r="C289" s="90">
        <v>60</v>
      </c>
      <c r="D289" s="90" t="s">
        <v>27</v>
      </c>
      <c r="E289" s="91">
        <f>'[1]rate analysis'!F365</f>
        <v>176.91135000000003</v>
      </c>
      <c r="F289" s="91">
        <f>E289*C289</f>
        <v>10614.681000000002</v>
      </c>
    </row>
    <row r="290" spans="1:6">
      <c r="A290" s="51"/>
      <c r="B290" s="49"/>
      <c r="C290" s="77"/>
      <c r="D290" s="77"/>
      <c r="E290" s="77"/>
      <c r="F290" s="77"/>
    </row>
    <row r="291" spans="1:6">
      <c r="A291" s="51" t="s">
        <v>128</v>
      </c>
      <c r="B291" s="77" t="s">
        <v>305</v>
      </c>
      <c r="C291" s="90">
        <v>120</v>
      </c>
      <c r="D291" s="90" t="s">
        <v>27</v>
      </c>
      <c r="E291" s="91">
        <f>'[1]rate analysis'!F375</f>
        <v>151.63830000000002</v>
      </c>
      <c r="F291" s="91">
        <f>E291*C291</f>
        <v>18196.596000000001</v>
      </c>
    </row>
    <row r="292" spans="1:6">
      <c r="A292" s="51"/>
      <c r="B292" s="65" t="s">
        <v>326</v>
      </c>
      <c r="C292" s="63"/>
      <c r="D292" s="75"/>
      <c r="E292" s="66"/>
      <c r="F292" s="66"/>
    </row>
    <row r="293" spans="1:6" ht="112.5">
      <c r="A293" s="76">
        <v>79</v>
      </c>
      <c r="B293" s="49" t="s">
        <v>306</v>
      </c>
      <c r="C293" s="77"/>
      <c r="D293" s="77"/>
      <c r="E293" s="77"/>
      <c r="F293" s="77"/>
    </row>
    <row r="294" spans="1:6" ht="29.25" customHeight="1">
      <c r="A294" s="76" t="s">
        <v>307</v>
      </c>
      <c r="B294" s="49" t="s">
        <v>308</v>
      </c>
      <c r="C294" s="63">
        <v>100</v>
      </c>
      <c r="D294" s="75" t="s">
        <v>148</v>
      </c>
      <c r="E294" s="66">
        <f>'[1]rate analysis'!F432</f>
        <v>1834.6132818600006</v>
      </c>
      <c r="F294" s="66">
        <f>E294*C294</f>
        <v>183461.32818600006</v>
      </c>
    </row>
    <row r="295" spans="1:6" ht="150">
      <c r="A295" s="76">
        <v>80</v>
      </c>
      <c r="B295" s="49" t="s">
        <v>310</v>
      </c>
      <c r="C295" s="63"/>
      <c r="D295" s="75"/>
      <c r="E295" s="71"/>
      <c r="F295" s="71"/>
    </row>
    <row r="296" spans="1:6">
      <c r="A296" s="76"/>
      <c r="B296" s="49"/>
      <c r="C296" s="77"/>
      <c r="D296" s="77"/>
      <c r="E296" s="77"/>
      <c r="F296" s="77"/>
    </row>
    <row r="297" spans="1:6" ht="24.95" customHeight="1">
      <c r="A297" s="76" t="s">
        <v>307</v>
      </c>
      <c r="B297" s="49" t="s">
        <v>311</v>
      </c>
      <c r="C297" s="63" t="s">
        <v>320</v>
      </c>
      <c r="D297" s="75" t="s">
        <v>148</v>
      </c>
      <c r="E297" s="66">
        <v>578</v>
      </c>
      <c r="F297" s="66"/>
    </row>
    <row r="298" spans="1:6" ht="29.25" customHeight="1">
      <c r="A298" s="76" t="s">
        <v>312</v>
      </c>
      <c r="B298" s="49" t="s">
        <v>313</v>
      </c>
      <c r="C298" s="63">
        <v>100</v>
      </c>
      <c r="D298" s="75" t="s">
        <v>148</v>
      </c>
      <c r="E298" s="66">
        <v>1686</v>
      </c>
      <c r="F298" s="66">
        <f>E298*C298</f>
        <v>168600</v>
      </c>
    </row>
    <row r="299" spans="1:6" ht="49.5" customHeight="1">
      <c r="A299" s="51"/>
      <c r="B299" s="61" t="s">
        <v>327</v>
      </c>
      <c r="C299" s="63"/>
      <c r="D299" s="63"/>
      <c r="E299" s="63"/>
      <c r="F299" s="61">
        <f>SUM(F6:F298)</f>
        <v>6694326.7139427541</v>
      </c>
    </row>
  </sheetData>
  <sheetProtection password="CA31" sheet="1" objects="1" scenarios="1" formatColumns="0" formatRows="0" selectLockedCells="1" selectUnlockedCells="1"/>
  <mergeCells count="7">
    <mergeCell ref="A1:F1"/>
    <mergeCell ref="E2:E3"/>
    <mergeCell ref="F2:F3"/>
    <mergeCell ref="A2:A3"/>
    <mergeCell ref="B2:B3"/>
    <mergeCell ref="D2:D3"/>
    <mergeCell ref="C2:C3"/>
  </mergeCells>
  <printOptions gridLines="1"/>
  <pageMargins left="0.94513888888888886" right="0.62986111111111109" top="0.55138888888888893" bottom="0.75277777777777777" header="0.51180555555555551" footer="0.39374999999999999"/>
  <pageSetup paperSize="9" scale="60" firstPageNumber="0" orientation="landscape" horizontalDpi="300" verticalDpi="300" r:id="rId1"/>
  <headerFooter alignWithMargins="0">
    <oddFooter>&amp;L&amp;8 ESIC AT NAVAIKULAM, KERALA&amp;C&amp;8&amp;P&amp;RInternal Electrification</oddFooter>
  </headerFooter>
  <drawing r:id="rId2"/>
</worksheet>
</file>

<file path=xl/worksheets/sheet2.xml><?xml version="1.0" encoding="utf-8"?>
<worksheet xmlns="http://schemas.openxmlformats.org/spreadsheetml/2006/main" xmlns:r="http://schemas.openxmlformats.org/officeDocument/2006/relationships">
  <dimension ref="A1:K20"/>
  <sheetViews>
    <sheetView zoomScale="80" zoomScaleNormal="80" workbookViewId="0">
      <selection activeCell="C29" sqref="C29"/>
    </sheetView>
  </sheetViews>
  <sheetFormatPr defaultRowHeight="15.75"/>
  <cols>
    <col min="1" max="1" width="7.85546875" style="24" bestFit="1" customWidth="1"/>
    <col min="2" max="2" width="39.5703125" style="20" bestFit="1" customWidth="1"/>
    <col min="3" max="3" width="69.28515625" style="20" customWidth="1"/>
    <col min="4" max="4" width="7.42578125" style="24" customWidth="1"/>
    <col min="5" max="5" width="8.85546875" style="24" bestFit="1" customWidth="1"/>
    <col min="6" max="6" width="11.85546875" style="20" bestFit="1" customWidth="1"/>
    <col min="7" max="7" width="9.28515625" style="20" bestFit="1" customWidth="1"/>
    <col min="8" max="8" width="10.85546875" style="20" customWidth="1"/>
    <col min="9" max="9" width="10.85546875" style="20" bestFit="1" customWidth="1"/>
    <col min="10" max="10" width="16.140625" style="20" customWidth="1"/>
    <col min="11" max="16384" width="9.140625" style="20"/>
  </cols>
  <sheetData>
    <row r="1" spans="1:11">
      <c r="A1" s="97" t="s">
        <v>81</v>
      </c>
      <c r="B1" s="97"/>
      <c r="C1" s="97"/>
      <c r="D1" s="97"/>
      <c r="E1" s="97"/>
      <c r="F1" s="97"/>
      <c r="G1" s="97"/>
      <c r="H1" s="97"/>
      <c r="I1" s="97"/>
    </row>
    <row r="2" spans="1:11">
      <c r="A2" s="97"/>
      <c r="B2" s="97"/>
      <c r="C2" s="97"/>
      <c r="D2" s="97"/>
      <c r="E2" s="97"/>
      <c r="F2" s="97"/>
      <c r="G2" s="97"/>
      <c r="H2" s="97"/>
      <c r="I2" s="97"/>
    </row>
    <row r="3" spans="1:11">
      <c r="A3" s="96" t="s">
        <v>114</v>
      </c>
      <c r="B3" s="96"/>
      <c r="C3" s="96"/>
      <c r="D3" s="96"/>
      <c r="E3" s="96"/>
      <c r="F3" s="96"/>
      <c r="G3" s="96"/>
      <c r="H3" s="96"/>
      <c r="I3" s="96"/>
      <c r="J3" s="23"/>
      <c r="K3" s="23"/>
    </row>
    <row r="4" spans="1:11">
      <c r="A4" s="32" t="s">
        <v>82</v>
      </c>
      <c r="B4" s="25" t="s">
        <v>82</v>
      </c>
      <c r="C4" s="25" t="s">
        <v>82</v>
      </c>
      <c r="D4" s="32" t="s">
        <v>82</v>
      </c>
      <c r="E4" s="32"/>
      <c r="F4" s="25" t="s">
        <v>82</v>
      </c>
      <c r="G4" s="25" t="s">
        <v>82</v>
      </c>
      <c r="H4" s="25" t="s">
        <v>82</v>
      </c>
      <c r="I4" s="25" t="s">
        <v>82</v>
      </c>
      <c r="J4" s="23"/>
      <c r="K4" s="23"/>
    </row>
    <row r="5" spans="1:11" s="38" customFormat="1">
      <c r="A5" s="36" t="s">
        <v>106</v>
      </c>
      <c r="B5" s="36" t="s">
        <v>107</v>
      </c>
      <c r="C5" s="36" t="s">
        <v>108</v>
      </c>
      <c r="D5" s="36" t="s">
        <v>109</v>
      </c>
      <c r="E5" s="36" t="s">
        <v>115</v>
      </c>
      <c r="F5" s="36" t="s">
        <v>110</v>
      </c>
      <c r="G5" s="36" t="s">
        <v>111</v>
      </c>
      <c r="H5" s="36" t="s">
        <v>112</v>
      </c>
      <c r="I5" s="36" t="s">
        <v>113</v>
      </c>
      <c r="J5" s="37"/>
      <c r="K5" s="37"/>
    </row>
    <row r="6" spans="1:11">
      <c r="A6" s="32" t="s">
        <v>82</v>
      </c>
      <c r="B6" s="25" t="s">
        <v>82</v>
      </c>
      <c r="C6" s="25" t="s">
        <v>82</v>
      </c>
      <c r="D6" s="32" t="s">
        <v>82</v>
      </c>
      <c r="E6" s="32"/>
      <c r="F6" s="25" t="s">
        <v>82</v>
      </c>
      <c r="G6" s="33" t="s">
        <v>83</v>
      </c>
      <c r="H6" s="25" t="s">
        <v>82</v>
      </c>
      <c r="I6" s="25" t="s">
        <v>82</v>
      </c>
      <c r="J6" s="23"/>
      <c r="K6" s="23"/>
    </row>
    <row r="7" spans="1:11">
      <c r="A7" s="32">
        <v>1</v>
      </c>
      <c r="B7" s="25" t="s">
        <v>102</v>
      </c>
      <c r="C7" s="25"/>
      <c r="D7" s="33" t="s">
        <v>84</v>
      </c>
      <c r="E7" s="32">
        <v>1</v>
      </c>
      <c r="F7" s="31">
        <v>22560</v>
      </c>
      <c r="G7" s="44">
        <f t="shared" ref="G7:G18" si="0">F7*12.63%</f>
        <v>2849.328</v>
      </c>
      <c r="H7" s="44">
        <f t="shared" ref="H7:H18" si="1">(G7+F7)*E7</f>
        <v>25409.328000000001</v>
      </c>
      <c r="I7" s="25"/>
      <c r="J7" s="23"/>
      <c r="K7" s="23"/>
    </row>
    <row r="8" spans="1:11" ht="30">
      <c r="A8" s="39">
        <v>2</v>
      </c>
      <c r="B8" s="40" t="s">
        <v>116</v>
      </c>
      <c r="C8" s="30" t="s">
        <v>105</v>
      </c>
      <c r="D8" s="33" t="s">
        <v>84</v>
      </c>
      <c r="E8" s="33">
        <v>12</v>
      </c>
      <c r="F8" s="31">
        <v>32560</v>
      </c>
      <c r="G8" s="44">
        <f t="shared" si="0"/>
        <v>4112.3279999999995</v>
      </c>
      <c r="H8" s="44">
        <f t="shared" si="1"/>
        <v>440067.93599999999</v>
      </c>
      <c r="I8" s="25" t="s">
        <v>82</v>
      </c>
      <c r="J8" s="23"/>
      <c r="K8" s="23"/>
    </row>
    <row r="9" spans="1:11">
      <c r="A9" s="32">
        <v>3</v>
      </c>
      <c r="B9" s="26" t="s">
        <v>117</v>
      </c>
      <c r="C9" s="26" t="s">
        <v>94</v>
      </c>
      <c r="D9" s="33" t="s">
        <v>84</v>
      </c>
      <c r="E9" s="33">
        <v>1</v>
      </c>
      <c r="F9" s="31">
        <v>175000</v>
      </c>
      <c r="G9" s="44">
        <f t="shared" si="0"/>
        <v>22102.5</v>
      </c>
      <c r="H9" s="44">
        <f t="shared" si="1"/>
        <v>197102.5</v>
      </c>
      <c r="I9" s="26"/>
      <c r="J9" s="23"/>
      <c r="K9" s="23"/>
    </row>
    <row r="10" spans="1:11">
      <c r="A10" s="32">
        <v>4</v>
      </c>
      <c r="B10" s="26" t="s">
        <v>118</v>
      </c>
      <c r="C10" s="26" t="s">
        <v>85</v>
      </c>
      <c r="D10" s="33" t="s">
        <v>84</v>
      </c>
      <c r="E10" s="33">
        <v>1</v>
      </c>
      <c r="F10" s="31">
        <v>12526</v>
      </c>
      <c r="G10" s="44">
        <f t="shared" si="0"/>
        <v>1582.0337999999999</v>
      </c>
      <c r="H10" s="44">
        <f t="shared" si="1"/>
        <v>14108.033799999999</v>
      </c>
      <c r="I10" s="25" t="s">
        <v>82</v>
      </c>
      <c r="J10" s="23"/>
      <c r="K10" s="23"/>
    </row>
    <row r="11" spans="1:11">
      <c r="A11" s="39">
        <v>5</v>
      </c>
      <c r="B11" s="41" t="s">
        <v>119</v>
      </c>
      <c r="C11" s="26" t="s">
        <v>86</v>
      </c>
      <c r="D11" s="33" t="s">
        <v>84</v>
      </c>
      <c r="E11" s="42">
        <f>'furniture calculation'!J23</f>
        <v>4</v>
      </c>
      <c r="F11" s="31" t="s">
        <v>87</v>
      </c>
      <c r="G11" s="44">
        <f t="shared" si="0"/>
        <v>1331.0756999999999</v>
      </c>
      <c r="H11" s="44">
        <f t="shared" si="1"/>
        <v>47480.302799999998</v>
      </c>
      <c r="I11" s="25" t="s">
        <v>82</v>
      </c>
      <c r="J11" s="23"/>
      <c r="K11" s="23"/>
    </row>
    <row r="12" spans="1:11">
      <c r="A12" s="32">
        <v>6</v>
      </c>
      <c r="B12" s="41" t="s">
        <v>120</v>
      </c>
      <c r="C12" s="26" t="s">
        <v>88</v>
      </c>
      <c r="D12" s="33" t="s">
        <v>84</v>
      </c>
      <c r="E12" s="42">
        <f>'furniture calculation'!C23</f>
        <v>4</v>
      </c>
      <c r="F12" s="31" t="s">
        <v>89</v>
      </c>
      <c r="G12" s="44">
        <f t="shared" si="0"/>
        <v>1342.3163999999999</v>
      </c>
      <c r="H12" s="44">
        <f t="shared" si="1"/>
        <v>47881.265599999999</v>
      </c>
      <c r="I12" s="25" t="s">
        <v>82</v>
      </c>
      <c r="J12" s="23"/>
      <c r="K12" s="23"/>
    </row>
    <row r="13" spans="1:11">
      <c r="A13" s="32">
        <v>7</v>
      </c>
      <c r="B13" s="26" t="s">
        <v>121</v>
      </c>
      <c r="C13" s="26" t="s">
        <v>90</v>
      </c>
      <c r="D13" s="33" t="s">
        <v>84</v>
      </c>
      <c r="E13" s="42">
        <f>'furniture calculation'!D23</f>
        <v>12</v>
      </c>
      <c r="F13" s="31" t="s">
        <v>91</v>
      </c>
      <c r="G13" s="44">
        <f t="shared" si="0"/>
        <v>1072.1606999999999</v>
      </c>
      <c r="H13" s="44">
        <f t="shared" si="1"/>
        <v>114733.9284</v>
      </c>
      <c r="I13" s="25" t="s">
        <v>82</v>
      </c>
      <c r="J13" s="23"/>
      <c r="K13" s="23"/>
    </row>
    <row r="14" spans="1:11">
      <c r="A14" s="39">
        <v>8</v>
      </c>
      <c r="B14" s="26" t="s">
        <v>122</v>
      </c>
      <c r="C14" s="26" t="s">
        <v>92</v>
      </c>
      <c r="D14" s="33" t="s">
        <v>84</v>
      </c>
      <c r="E14" s="42">
        <f>'furniture calculation'!E23</f>
        <v>15</v>
      </c>
      <c r="F14" s="31">
        <v>8914</v>
      </c>
      <c r="G14" s="44">
        <f t="shared" si="0"/>
        <v>1125.8381999999999</v>
      </c>
      <c r="H14" s="44">
        <f t="shared" si="1"/>
        <v>150597.573</v>
      </c>
      <c r="I14" s="25" t="s">
        <v>82</v>
      </c>
      <c r="J14" s="23"/>
      <c r="K14" s="23"/>
    </row>
    <row r="15" spans="1:11">
      <c r="A15" s="32">
        <v>9</v>
      </c>
      <c r="B15" s="26" t="s">
        <v>123</v>
      </c>
      <c r="C15" s="26" t="s">
        <v>92</v>
      </c>
      <c r="D15" s="33" t="s">
        <v>84</v>
      </c>
      <c r="E15" s="42">
        <f>'furniture calculation'!G23</f>
        <v>6</v>
      </c>
      <c r="F15" s="31">
        <v>8914</v>
      </c>
      <c r="G15" s="44">
        <f t="shared" si="0"/>
        <v>1125.8381999999999</v>
      </c>
      <c r="H15" s="44">
        <f t="shared" si="1"/>
        <v>60239.029200000004</v>
      </c>
      <c r="I15" s="25" t="s">
        <v>82</v>
      </c>
      <c r="J15" s="23"/>
      <c r="K15" s="23"/>
    </row>
    <row r="16" spans="1:11">
      <c r="A16" s="32">
        <v>10</v>
      </c>
      <c r="B16" s="26" t="s">
        <v>124</v>
      </c>
      <c r="C16" s="26" t="s">
        <v>93</v>
      </c>
      <c r="D16" s="33" t="s">
        <v>84</v>
      </c>
      <c r="E16" s="42">
        <f>'furniture calculation'!B23</f>
        <v>4</v>
      </c>
      <c r="F16" s="31">
        <v>78500</v>
      </c>
      <c r="G16" s="44">
        <f t="shared" si="0"/>
        <v>9914.5499999999993</v>
      </c>
      <c r="H16" s="44">
        <f t="shared" si="1"/>
        <v>353658.2</v>
      </c>
      <c r="I16" s="25" t="s">
        <v>82</v>
      </c>
      <c r="J16" s="23"/>
      <c r="K16" s="23"/>
    </row>
    <row r="17" spans="1:9">
      <c r="A17" s="32">
        <v>11</v>
      </c>
      <c r="B17" s="28" t="s">
        <v>104</v>
      </c>
      <c r="C17" s="27"/>
      <c r="D17" s="33" t="s">
        <v>84</v>
      </c>
      <c r="E17" s="43">
        <f>'furniture calculation'!L23</f>
        <v>4</v>
      </c>
      <c r="F17" s="31">
        <v>78540</v>
      </c>
      <c r="G17" s="44">
        <f t="shared" si="0"/>
        <v>9919.601999999999</v>
      </c>
      <c r="H17" s="44">
        <f t="shared" si="1"/>
        <v>353838.408</v>
      </c>
      <c r="I17" s="27"/>
    </row>
    <row r="18" spans="1:9">
      <c r="A18" s="39">
        <v>12</v>
      </c>
      <c r="B18" s="28" t="s">
        <v>103</v>
      </c>
      <c r="C18" s="27"/>
      <c r="D18" s="33" t="s">
        <v>84</v>
      </c>
      <c r="E18" s="43">
        <v>1</v>
      </c>
      <c r="F18" s="31">
        <v>28760</v>
      </c>
      <c r="G18" s="44">
        <f t="shared" si="0"/>
        <v>3632.3879999999999</v>
      </c>
      <c r="H18" s="44">
        <f t="shared" si="1"/>
        <v>32392.387999999999</v>
      </c>
      <c r="I18" s="27"/>
    </row>
    <row r="19" spans="1:9">
      <c r="A19" s="34"/>
      <c r="B19" s="27"/>
      <c r="C19" s="27"/>
      <c r="D19" s="33"/>
      <c r="E19" s="34"/>
      <c r="F19" s="27"/>
      <c r="G19" s="27"/>
      <c r="H19" s="27"/>
      <c r="I19" s="27"/>
    </row>
    <row r="20" spans="1:9" s="22" customFormat="1">
      <c r="A20" s="35"/>
      <c r="B20" s="29" t="s">
        <v>76</v>
      </c>
      <c r="C20" s="29"/>
      <c r="D20" s="35"/>
      <c r="E20" s="35"/>
      <c r="F20" s="29"/>
      <c r="G20" s="29"/>
      <c r="H20" s="29">
        <f>SUM(H8:H17)</f>
        <v>1779707.1768</v>
      </c>
      <c r="I20" s="29" t="s">
        <v>97</v>
      </c>
    </row>
  </sheetData>
  <mergeCells count="3">
    <mergeCell ref="A3:I3"/>
    <mergeCell ref="A2:I2"/>
    <mergeCell ref="A1:I1"/>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M27"/>
  <sheetViews>
    <sheetView zoomScale="84" zoomScaleNormal="84" workbookViewId="0">
      <selection activeCell="H27" sqref="H27"/>
    </sheetView>
  </sheetViews>
  <sheetFormatPr defaultRowHeight="15"/>
  <cols>
    <col min="1" max="2" width="22.85546875" customWidth="1"/>
    <col min="3" max="3" width="13.140625" bestFit="1" customWidth="1"/>
    <col min="4" max="4" width="20.140625" bestFit="1" customWidth="1"/>
    <col min="5" max="5" width="11.140625" bestFit="1" customWidth="1"/>
    <col min="6" max="6" width="17.42578125" customWidth="1"/>
    <col min="7" max="7" width="14.7109375" customWidth="1"/>
    <col min="8" max="8" width="22.42578125" bestFit="1" customWidth="1"/>
    <col min="9" max="9" width="36.140625" bestFit="1" customWidth="1"/>
    <col min="13" max="13" width="16.7109375" bestFit="1" customWidth="1"/>
  </cols>
  <sheetData>
    <row r="1" spans="1:13" s="17" customFormat="1" ht="15.75">
      <c r="A1" s="17" t="s">
        <v>2</v>
      </c>
    </row>
    <row r="2" spans="1:13" s="18" customFormat="1" ht="15.75"/>
    <row r="3" spans="1:13" s="19" customFormat="1" ht="15.75">
      <c r="B3" s="19" t="s">
        <v>96</v>
      </c>
      <c r="C3" s="19" t="s">
        <v>77</v>
      </c>
      <c r="D3" s="19" t="s">
        <v>95</v>
      </c>
      <c r="E3" s="19" t="s">
        <v>78</v>
      </c>
      <c r="F3" s="19" t="s">
        <v>100</v>
      </c>
      <c r="G3" s="19" t="s">
        <v>101</v>
      </c>
      <c r="H3" s="19" t="s">
        <v>79</v>
      </c>
      <c r="I3" s="19" t="s">
        <v>80</v>
      </c>
      <c r="J3" s="19" t="s">
        <v>14</v>
      </c>
      <c r="K3" s="19" t="s">
        <v>12</v>
      </c>
      <c r="L3" s="19" t="s">
        <v>15</v>
      </c>
      <c r="M3" s="19" t="s">
        <v>13</v>
      </c>
    </row>
    <row r="4" spans="1:13" s="20" customFormat="1" ht="15.75"/>
    <row r="5" spans="1:13" s="20" customFormat="1" ht="15.75">
      <c r="A5" s="20" t="s">
        <v>6</v>
      </c>
      <c r="E5" s="20">
        <v>1</v>
      </c>
      <c r="I5" s="20">
        <v>2</v>
      </c>
      <c r="K5" s="20">
        <v>1</v>
      </c>
    </row>
    <row r="6" spans="1:13" s="20" customFormat="1" ht="15.75">
      <c r="A6" s="20" t="s">
        <v>7</v>
      </c>
      <c r="H6" s="20">
        <v>4</v>
      </c>
      <c r="I6" s="20">
        <v>2</v>
      </c>
      <c r="J6" s="20">
        <v>4</v>
      </c>
    </row>
    <row r="7" spans="1:13" s="20" customFormat="1" ht="15.75">
      <c r="A7" s="20" t="s">
        <v>4</v>
      </c>
      <c r="B7" s="20">
        <v>1</v>
      </c>
      <c r="C7" s="20">
        <v>1</v>
      </c>
      <c r="D7" s="20">
        <v>3</v>
      </c>
    </row>
    <row r="8" spans="1:13" s="20" customFormat="1" ht="15.75">
      <c r="A8" s="20" t="s">
        <v>5</v>
      </c>
      <c r="E8" s="20">
        <v>2</v>
      </c>
      <c r="K8" s="20">
        <v>1</v>
      </c>
    </row>
    <row r="9" spans="1:13" s="20" customFormat="1" ht="15.75">
      <c r="A9" s="20" t="s">
        <v>4</v>
      </c>
      <c r="B9" s="20">
        <v>1</v>
      </c>
      <c r="C9" s="20">
        <v>1</v>
      </c>
      <c r="D9" s="20">
        <v>3</v>
      </c>
    </row>
    <row r="10" spans="1:13" s="20" customFormat="1" ht="15.75">
      <c r="A10" s="20" t="s">
        <v>3</v>
      </c>
      <c r="L10" s="20">
        <v>4</v>
      </c>
    </row>
    <row r="11" spans="1:13" s="20" customFormat="1" ht="15.75"/>
    <row r="12" spans="1:13" s="20" customFormat="1" ht="15.75">
      <c r="A12" s="20" t="s">
        <v>10</v>
      </c>
      <c r="B12" s="20">
        <v>1</v>
      </c>
      <c r="C12" s="20">
        <v>1</v>
      </c>
      <c r="D12" s="20">
        <v>3</v>
      </c>
      <c r="K12" s="21"/>
    </row>
    <row r="13" spans="1:13" s="20" customFormat="1" ht="15.75">
      <c r="A13" s="20" t="s">
        <v>11</v>
      </c>
      <c r="B13" s="20">
        <v>1</v>
      </c>
      <c r="C13" s="20">
        <v>1</v>
      </c>
      <c r="D13" s="20">
        <v>3</v>
      </c>
      <c r="K13" s="21"/>
    </row>
    <row r="14" spans="1:13" s="21" customFormat="1" ht="15.75">
      <c r="A14" s="21" t="s">
        <v>9</v>
      </c>
      <c r="F14" s="21">
        <v>1</v>
      </c>
      <c r="G14" s="21">
        <v>6</v>
      </c>
      <c r="I14" s="20"/>
      <c r="J14" s="20"/>
    </row>
    <row r="15" spans="1:13" s="20" customFormat="1" ht="15.75">
      <c r="A15" s="20" t="s">
        <v>8</v>
      </c>
      <c r="E15" s="20">
        <v>12</v>
      </c>
      <c r="K15" s="21"/>
      <c r="M15" s="20">
        <v>12</v>
      </c>
    </row>
    <row r="16" spans="1:13" s="20" customFormat="1" ht="15.75">
      <c r="A16" s="20" t="s">
        <v>17</v>
      </c>
    </row>
    <row r="17" spans="1:13" s="20" customFormat="1" ht="15.75"/>
    <row r="18" spans="1:13" s="20" customFormat="1" ht="15.75">
      <c r="A18" s="20" t="s">
        <v>98</v>
      </c>
    </row>
    <row r="19" spans="1:13" s="20" customFormat="1" ht="15.75">
      <c r="A19" s="20" t="s">
        <v>99</v>
      </c>
      <c r="H19" s="20">
        <v>10</v>
      </c>
      <c r="I19" s="20">
        <v>2</v>
      </c>
    </row>
    <row r="20" spans="1:13" s="20" customFormat="1" ht="15.75"/>
    <row r="21" spans="1:13" s="20" customFormat="1" ht="15.75"/>
    <row r="22" spans="1:13" s="20" customFormat="1" ht="15.75"/>
    <row r="23" spans="1:13" s="22" customFormat="1" ht="15.75">
      <c r="A23" s="22" t="s">
        <v>16</v>
      </c>
      <c r="B23" s="22">
        <f>SUM(B7:B22)</f>
        <v>4</v>
      </c>
      <c r="C23" s="22">
        <f>SUM(C7:C22)</f>
        <v>4</v>
      </c>
      <c r="D23" s="22">
        <f>SUM(D7:D22)</f>
        <v>12</v>
      </c>
      <c r="E23" s="22">
        <f>SUM(E5:E22)</f>
        <v>15</v>
      </c>
      <c r="F23" s="22">
        <f>SUM(F4:F22)</f>
        <v>1</v>
      </c>
      <c r="G23" s="22">
        <f>SUM(G14:G22)</f>
        <v>6</v>
      </c>
      <c r="H23" s="22">
        <f>SUM(H4:H22)</f>
        <v>14</v>
      </c>
      <c r="I23" s="22">
        <f>SUM(I5:I22)</f>
        <v>6</v>
      </c>
      <c r="J23" s="22">
        <f>SUM(J5:J22)</f>
        <v>4</v>
      </c>
      <c r="K23" s="22">
        <f>SUM(K5:K22)</f>
        <v>2</v>
      </c>
      <c r="L23" s="22">
        <f>SUM(L5:L22)</f>
        <v>4</v>
      </c>
      <c r="M23" s="22">
        <f>SUM(M4:M22)</f>
        <v>12</v>
      </c>
    </row>
    <row r="24" spans="1:13" s="20" customFormat="1" ht="15.75"/>
    <row r="25" spans="1:13" s="20" customFormat="1" ht="15.75"/>
    <row r="26" spans="1:13" s="20" customFormat="1" ht="15.75"/>
    <row r="27" spans="1:13">
      <c r="A27" t="s">
        <v>28</v>
      </c>
      <c r="B2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38"/>
  <sheetViews>
    <sheetView topLeftCell="A7" workbookViewId="0">
      <selection activeCell="E33" sqref="E33"/>
    </sheetView>
  </sheetViews>
  <sheetFormatPr defaultRowHeight="12.75"/>
  <cols>
    <col min="1" max="1" width="9.140625" style="3"/>
    <col min="2" max="2" width="63.42578125" style="4" bestFit="1" customWidth="1"/>
    <col min="3" max="3" width="7.28515625" style="3" bestFit="1" customWidth="1"/>
    <col min="4" max="4" width="9.42578125" style="3" bestFit="1" customWidth="1"/>
    <col min="5" max="5" width="14.85546875" style="4" bestFit="1" customWidth="1"/>
    <col min="6" max="6" width="10.85546875" style="4" customWidth="1"/>
    <col min="7" max="7" width="15.85546875" style="4" bestFit="1" customWidth="1"/>
    <col min="8" max="8" width="8" style="4" bestFit="1" customWidth="1"/>
    <col min="9" max="16384" width="9.140625" style="4"/>
  </cols>
  <sheetData>
    <row r="1" spans="1:10" s="1" customFormat="1">
      <c r="A1" s="98" t="s">
        <v>29</v>
      </c>
      <c r="B1" s="98"/>
      <c r="C1" s="98"/>
      <c r="D1" s="98"/>
      <c r="E1" s="98"/>
      <c r="F1" s="98"/>
      <c r="G1" s="98"/>
      <c r="H1" s="98"/>
    </row>
    <row r="2" spans="1:10" s="1" customFormat="1">
      <c r="A2" s="98" t="s">
        <v>30</v>
      </c>
      <c r="B2" s="98"/>
      <c r="C2" s="98"/>
      <c r="D2" s="98"/>
      <c r="E2" s="98"/>
      <c r="F2" s="98"/>
      <c r="G2" s="98"/>
      <c r="H2" s="98"/>
    </row>
    <row r="3" spans="1:10" s="1" customFormat="1" ht="25.5">
      <c r="A3" s="2" t="s">
        <v>31</v>
      </c>
      <c r="B3" s="2" t="s">
        <v>0</v>
      </c>
      <c r="C3" s="2"/>
      <c r="D3" s="2" t="s">
        <v>32</v>
      </c>
      <c r="E3" s="2" t="s">
        <v>33</v>
      </c>
      <c r="F3" s="2" t="s">
        <v>34</v>
      </c>
      <c r="G3" s="2" t="s">
        <v>35</v>
      </c>
      <c r="H3" s="2" t="s">
        <v>36</v>
      </c>
    </row>
    <row r="4" spans="1:10">
      <c r="A4" s="3">
        <v>1</v>
      </c>
      <c r="B4" s="4" t="s">
        <v>37</v>
      </c>
      <c r="D4" s="5" t="s">
        <v>38</v>
      </c>
      <c r="E4" s="6">
        <v>2000</v>
      </c>
      <c r="F4" s="6">
        <v>8</v>
      </c>
      <c r="G4" s="6">
        <f>1.578*6000</f>
        <v>9468</v>
      </c>
      <c r="H4" s="6">
        <f>(G4/E4)*F4</f>
        <v>37.872</v>
      </c>
    </row>
    <row r="5" spans="1:10">
      <c r="A5" s="3">
        <v>2</v>
      </c>
      <c r="B5" s="7" t="s">
        <v>39</v>
      </c>
      <c r="D5" s="5" t="s">
        <v>40</v>
      </c>
      <c r="E5" s="6">
        <v>457</v>
      </c>
      <c r="F5" s="6">
        <v>14.5</v>
      </c>
      <c r="G5" s="6">
        <f>1.578*700</f>
        <v>1104.6000000000001</v>
      </c>
      <c r="H5" s="6">
        <f>(G5/E5)*F5</f>
        <v>35.047483588621446</v>
      </c>
    </row>
    <row r="6" spans="1:10">
      <c r="A6" s="3">
        <v>3</v>
      </c>
      <c r="B6" s="7" t="s">
        <v>41</v>
      </c>
      <c r="D6" s="5" t="s">
        <v>40</v>
      </c>
      <c r="E6" s="6">
        <v>3280</v>
      </c>
      <c r="F6" s="6">
        <v>19.5</v>
      </c>
      <c r="G6" s="6">
        <f>1.578*3640</f>
        <v>5743.92</v>
      </c>
      <c r="H6" s="6">
        <f>(G6/E6)*F6</f>
        <v>34.148304878048783</v>
      </c>
    </row>
    <row r="7" spans="1:10">
      <c r="A7" s="8" t="s">
        <v>21</v>
      </c>
      <c r="B7" s="7" t="s">
        <v>42</v>
      </c>
      <c r="C7" s="9">
        <v>0.5</v>
      </c>
      <c r="E7" s="6"/>
      <c r="F7" s="6"/>
      <c r="G7" s="6"/>
      <c r="H7" s="6"/>
    </row>
    <row r="8" spans="1:10">
      <c r="A8" s="8" t="s">
        <v>23</v>
      </c>
      <c r="B8" s="7" t="s">
        <v>43</v>
      </c>
      <c r="C8" s="9">
        <v>0.5</v>
      </c>
      <c r="E8" s="6"/>
      <c r="F8" s="6"/>
      <c r="G8" s="6"/>
      <c r="H8" s="6"/>
    </row>
    <row r="9" spans="1:10">
      <c r="A9" s="3">
        <v>4</v>
      </c>
      <c r="B9" s="7" t="s">
        <v>44</v>
      </c>
      <c r="C9" s="9"/>
      <c r="D9" s="5" t="s">
        <v>20</v>
      </c>
      <c r="E9" s="6">
        <v>700</v>
      </c>
      <c r="F9" s="6">
        <v>6.5</v>
      </c>
      <c r="G9" s="6">
        <f>1.578*950</f>
        <v>1499.1000000000001</v>
      </c>
      <c r="H9" s="6">
        <f>(G9/E9)*F9</f>
        <v>13.920214285714287</v>
      </c>
    </row>
    <row r="10" spans="1:10">
      <c r="A10" s="3">
        <v>5</v>
      </c>
      <c r="B10" s="7" t="s">
        <v>45</v>
      </c>
      <c r="C10" s="9"/>
      <c r="D10" s="5" t="s">
        <v>20</v>
      </c>
      <c r="E10" s="6">
        <v>650</v>
      </c>
      <c r="F10" s="6">
        <v>3</v>
      </c>
      <c r="G10" s="6">
        <f>1.578*920</f>
        <v>1451.76</v>
      </c>
      <c r="H10" s="6">
        <f>(G10/E10)*F10</f>
        <v>6.7004307692307687</v>
      </c>
    </row>
    <row r="11" spans="1:10">
      <c r="A11" s="3">
        <v>6</v>
      </c>
      <c r="B11" s="7" t="s">
        <v>46</v>
      </c>
      <c r="C11" s="9"/>
      <c r="D11" s="5" t="s">
        <v>22</v>
      </c>
      <c r="E11" s="6">
        <v>381.1</v>
      </c>
      <c r="F11" s="6">
        <v>3</v>
      </c>
      <c r="G11" s="6">
        <f>1.578*965.2</f>
        <v>1523.0856000000001</v>
      </c>
      <c r="H11" s="6">
        <f>(G11/E11)*F11</f>
        <v>11.9896531094201</v>
      </c>
    </row>
    <row r="12" spans="1:10">
      <c r="A12" s="8" t="s">
        <v>21</v>
      </c>
      <c r="B12" s="7" t="s">
        <v>47</v>
      </c>
      <c r="C12" s="9">
        <v>0.4</v>
      </c>
      <c r="E12" s="6"/>
      <c r="F12" s="6"/>
      <c r="G12" s="6"/>
    </row>
    <row r="13" spans="1:10">
      <c r="A13" s="8" t="s">
        <v>23</v>
      </c>
      <c r="B13" s="7" t="s">
        <v>48</v>
      </c>
      <c r="C13" s="9">
        <v>0.4</v>
      </c>
      <c r="E13" s="6"/>
      <c r="F13" s="6"/>
      <c r="G13" s="6"/>
      <c r="H13" s="6"/>
    </row>
    <row r="14" spans="1:10">
      <c r="A14" s="8" t="s">
        <v>24</v>
      </c>
      <c r="B14" s="7" t="s">
        <v>49</v>
      </c>
      <c r="C14" s="9">
        <v>0.1</v>
      </c>
      <c r="E14" s="6"/>
      <c r="F14" s="6"/>
      <c r="G14" s="6"/>
      <c r="H14" s="6"/>
    </row>
    <row r="15" spans="1:10">
      <c r="A15" s="8" t="s">
        <v>25</v>
      </c>
      <c r="B15" s="7" t="s">
        <v>50</v>
      </c>
      <c r="C15" s="9">
        <v>0.1</v>
      </c>
      <c r="E15" s="6"/>
      <c r="F15" s="6"/>
      <c r="G15" s="6"/>
      <c r="H15" s="6"/>
    </row>
    <row r="16" spans="1:10">
      <c r="A16" s="3">
        <v>7</v>
      </c>
      <c r="B16" s="7" t="s">
        <v>51</v>
      </c>
      <c r="D16" s="5" t="s">
        <v>52</v>
      </c>
      <c r="E16" s="6">
        <v>100</v>
      </c>
      <c r="F16" s="6">
        <v>3</v>
      </c>
      <c r="G16" s="6">
        <f>1.578*196.65</f>
        <v>310.31370000000004</v>
      </c>
      <c r="H16" s="6">
        <f>(G16/E16)*F16</f>
        <v>9.3094110000000008</v>
      </c>
      <c r="I16" s="4">
        <v>215</v>
      </c>
      <c r="J16" s="4">
        <f>C17*I16</f>
        <v>71.659499999999994</v>
      </c>
    </row>
    <row r="17" spans="1:10">
      <c r="A17" s="8" t="s">
        <v>21</v>
      </c>
      <c r="B17" s="7" t="s">
        <v>53</v>
      </c>
      <c r="C17" s="9">
        <v>0.33329999999999999</v>
      </c>
      <c r="E17" s="6"/>
      <c r="F17" s="6"/>
      <c r="G17" s="6"/>
      <c r="H17" s="6"/>
      <c r="I17" s="4">
        <v>135</v>
      </c>
      <c r="J17" s="4">
        <f>C18*I17</f>
        <v>44.9955</v>
      </c>
    </row>
    <row r="18" spans="1:10">
      <c r="A18" s="8" t="s">
        <v>23</v>
      </c>
      <c r="B18" s="7" t="s">
        <v>54</v>
      </c>
      <c r="C18" s="9">
        <v>0.33329999999999999</v>
      </c>
      <c r="E18" s="6"/>
      <c r="F18" s="6"/>
      <c r="G18" s="6"/>
      <c r="H18" s="6"/>
      <c r="I18" s="4">
        <v>240</v>
      </c>
      <c r="J18" s="4">
        <f>C19*I18</f>
        <v>79.99199999999999</v>
      </c>
    </row>
    <row r="19" spans="1:10">
      <c r="A19" s="8" t="s">
        <v>24</v>
      </c>
      <c r="B19" s="7" t="s">
        <v>55</v>
      </c>
      <c r="C19" s="9">
        <v>0.33329999999999999</v>
      </c>
      <c r="E19" s="6"/>
      <c r="F19" s="6"/>
      <c r="G19" s="6"/>
      <c r="H19" s="6"/>
      <c r="J19" s="4">
        <f>SUM(J16:J18)</f>
        <v>196.64699999999999</v>
      </c>
    </row>
    <row r="20" spans="1:10">
      <c r="A20" s="3">
        <v>8</v>
      </c>
      <c r="B20" s="7" t="s">
        <v>56</v>
      </c>
      <c r="D20" s="5" t="s">
        <v>22</v>
      </c>
      <c r="E20" s="6">
        <v>1281.33</v>
      </c>
      <c r="F20" s="6">
        <v>5</v>
      </c>
      <c r="G20" s="6">
        <f>1.578*2886.38</f>
        <v>4554.7076400000005</v>
      </c>
      <c r="H20" s="6">
        <f>(G20/E20)*F20</f>
        <v>17.773359087822811</v>
      </c>
      <c r="I20" s="4">
        <v>2500</v>
      </c>
      <c r="J20" s="4">
        <f>C21*I20</f>
        <v>833.25</v>
      </c>
    </row>
    <row r="21" spans="1:10">
      <c r="A21" s="8" t="s">
        <v>21</v>
      </c>
      <c r="B21" s="7" t="s">
        <v>57</v>
      </c>
      <c r="C21" s="9">
        <v>0.33329999999999999</v>
      </c>
      <c r="E21" s="6"/>
      <c r="F21" s="6"/>
      <c r="G21" s="6"/>
      <c r="H21" s="6"/>
      <c r="I21" s="4">
        <v>2395</v>
      </c>
      <c r="J21" s="4">
        <f>C22*I21</f>
        <v>798.25349999999992</v>
      </c>
    </row>
    <row r="22" spans="1:10">
      <c r="A22" s="8" t="s">
        <v>23</v>
      </c>
      <c r="B22" s="7" t="s">
        <v>58</v>
      </c>
      <c r="C22" s="9">
        <v>0.33329999999999999</v>
      </c>
      <c r="E22" s="6"/>
      <c r="F22" s="6"/>
      <c r="G22" s="6"/>
      <c r="H22" s="6"/>
      <c r="I22" s="4">
        <v>3765</v>
      </c>
      <c r="J22" s="4">
        <f>C23*I22</f>
        <v>1254.8744999999999</v>
      </c>
    </row>
    <row r="23" spans="1:10">
      <c r="A23" s="8" t="s">
        <v>24</v>
      </c>
      <c r="B23" s="7" t="s">
        <v>59</v>
      </c>
      <c r="C23" s="9">
        <v>0.33329999999999999</v>
      </c>
      <c r="E23" s="6"/>
      <c r="F23" s="6"/>
      <c r="G23" s="6"/>
      <c r="H23" s="6"/>
      <c r="J23" s="4">
        <f>SUM(J20:J22)</f>
        <v>2886.3779999999997</v>
      </c>
    </row>
    <row r="24" spans="1:10">
      <c r="A24" s="3">
        <v>9</v>
      </c>
      <c r="B24" s="7" t="s">
        <v>60</v>
      </c>
      <c r="D24" s="5" t="s">
        <v>61</v>
      </c>
      <c r="E24" s="6">
        <v>144.5</v>
      </c>
      <c r="F24" s="6">
        <v>2.5</v>
      </c>
      <c r="G24" s="6">
        <f>1.578*176.98</f>
        <v>279.27443999999997</v>
      </c>
      <c r="H24" s="6">
        <f>(G24/E24)*F24</f>
        <v>4.8317377162629755</v>
      </c>
    </row>
    <row r="25" spans="1:10">
      <c r="A25" s="8" t="s">
        <v>21</v>
      </c>
      <c r="B25" s="7" t="s">
        <v>62</v>
      </c>
      <c r="C25" s="9">
        <v>0.33329999999999999</v>
      </c>
      <c r="E25" s="6"/>
      <c r="F25" s="6"/>
      <c r="G25" s="6"/>
      <c r="H25" s="6"/>
      <c r="I25" s="4">
        <v>64</v>
      </c>
      <c r="J25" s="4">
        <f>C25*I25</f>
        <v>21.331199999999999</v>
      </c>
    </row>
    <row r="26" spans="1:10">
      <c r="A26" s="8" t="s">
        <v>23</v>
      </c>
      <c r="B26" s="7" t="s">
        <v>63</v>
      </c>
      <c r="C26" s="9">
        <v>0.33329999999999999</v>
      </c>
      <c r="E26" s="6"/>
      <c r="F26" s="6"/>
      <c r="G26" s="6"/>
      <c r="H26" s="6"/>
      <c r="I26" s="4">
        <v>403</v>
      </c>
      <c r="J26" s="4">
        <f>C26*I26</f>
        <v>134.31989999999999</v>
      </c>
    </row>
    <row r="27" spans="1:10">
      <c r="A27" s="8" t="s">
        <v>24</v>
      </c>
      <c r="B27" s="7" t="s">
        <v>64</v>
      </c>
      <c r="C27" s="9">
        <v>0.33329999999999999</v>
      </c>
      <c r="E27" s="6"/>
      <c r="F27" s="6"/>
      <c r="G27" s="6"/>
      <c r="H27" s="6"/>
      <c r="I27" s="4">
        <v>64</v>
      </c>
      <c r="J27" s="4">
        <f>C27*I27</f>
        <v>21.331199999999999</v>
      </c>
    </row>
    <row r="28" spans="1:10">
      <c r="A28" s="3">
        <v>10</v>
      </c>
      <c r="B28" s="7" t="s">
        <v>65</v>
      </c>
      <c r="D28" s="5" t="s">
        <v>26</v>
      </c>
      <c r="E28" s="6">
        <v>655</v>
      </c>
      <c r="F28" s="6">
        <v>3.5</v>
      </c>
      <c r="G28" s="6">
        <f>E28*1.55*1.578</f>
        <v>1602.0645000000002</v>
      </c>
      <c r="H28" s="6">
        <f>(G28/E28)*F28</f>
        <v>8.5606500000000008</v>
      </c>
      <c r="J28" s="4">
        <f>SUM(J25:J27)</f>
        <v>176.98229999999998</v>
      </c>
    </row>
    <row r="29" spans="1:10">
      <c r="A29" s="8" t="s">
        <v>21</v>
      </c>
      <c r="B29" s="7" t="s">
        <v>66</v>
      </c>
      <c r="C29" s="9">
        <v>0.5</v>
      </c>
      <c r="F29" s="6"/>
      <c r="G29" s="6"/>
      <c r="H29" s="6"/>
    </row>
    <row r="30" spans="1:10">
      <c r="A30" s="8" t="s">
        <v>23</v>
      </c>
      <c r="B30" s="7" t="s">
        <v>67</v>
      </c>
      <c r="C30" s="9">
        <v>0.5</v>
      </c>
      <c r="F30" s="6"/>
      <c r="G30" s="6"/>
      <c r="H30" s="6"/>
    </row>
    <row r="31" spans="1:10">
      <c r="A31" s="10">
        <v>11</v>
      </c>
      <c r="B31" s="11" t="s">
        <v>68</v>
      </c>
      <c r="C31" s="9"/>
      <c r="D31" s="12" t="s">
        <v>26</v>
      </c>
      <c r="E31" s="13">
        <v>35000</v>
      </c>
      <c r="F31" s="13">
        <v>2.5</v>
      </c>
      <c r="G31" s="13">
        <f>1.578*42000</f>
        <v>66276</v>
      </c>
      <c r="H31" s="13">
        <f>(G31/E31)*F31</f>
        <v>4.734</v>
      </c>
    </row>
    <row r="32" spans="1:10">
      <c r="A32" s="3">
        <v>12</v>
      </c>
      <c r="B32" s="7" t="s">
        <v>69</v>
      </c>
      <c r="C32" s="9"/>
      <c r="D32" s="5" t="s">
        <v>70</v>
      </c>
      <c r="E32" s="6">
        <v>825</v>
      </c>
      <c r="F32" s="6">
        <v>4</v>
      </c>
      <c r="G32" s="6">
        <f>E32*1.7*1.578</f>
        <v>2213.145</v>
      </c>
      <c r="H32" s="6">
        <f>(G32/E32)*F32</f>
        <v>10.730399999999999</v>
      </c>
    </row>
    <row r="33" spans="1:8">
      <c r="A33" s="8" t="s">
        <v>21</v>
      </c>
      <c r="B33" s="7" t="s">
        <v>71</v>
      </c>
      <c r="C33" s="9">
        <v>0.7</v>
      </c>
      <c r="F33" s="6"/>
      <c r="G33" s="6"/>
      <c r="H33" s="6"/>
    </row>
    <row r="34" spans="1:8">
      <c r="A34" s="8" t="s">
        <v>23</v>
      </c>
      <c r="B34" s="7" t="s">
        <v>72</v>
      </c>
      <c r="C34" s="9">
        <v>0.3</v>
      </c>
      <c r="G34" s="6"/>
      <c r="H34" s="6"/>
    </row>
    <row r="35" spans="1:8">
      <c r="A35" s="3">
        <v>13</v>
      </c>
      <c r="B35" s="7" t="s">
        <v>73</v>
      </c>
      <c r="C35" s="9"/>
      <c r="D35" s="5" t="s">
        <v>26</v>
      </c>
      <c r="E35" s="6">
        <v>143.38</v>
      </c>
      <c r="F35" s="6">
        <v>25</v>
      </c>
      <c r="G35" s="6">
        <f>(G36+G37/2)*1.578</f>
        <v>426.06</v>
      </c>
      <c r="H35" s="6">
        <f>(G35/E35)*F35</f>
        <v>74.288603710419864</v>
      </c>
    </row>
    <row r="36" spans="1:8">
      <c r="A36" s="8" t="s">
        <v>21</v>
      </c>
      <c r="B36" s="7" t="s">
        <v>74</v>
      </c>
      <c r="C36" s="9">
        <v>0.5</v>
      </c>
      <c r="G36" s="6">
        <v>120</v>
      </c>
      <c r="H36" s="6"/>
    </row>
    <row r="37" spans="1:8">
      <c r="A37" s="8" t="s">
        <v>23</v>
      </c>
      <c r="B37" s="7" t="s">
        <v>75</v>
      </c>
      <c r="C37" s="9">
        <v>0.5</v>
      </c>
      <c r="G37" s="6">
        <v>300</v>
      </c>
      <c r="H37" s="6"/>
    </row>
    <row r="38" spans="1:8" s="1" customFormat="1">
      <c r="A38" s="14">
        <v>14</v>
      </c>
      <c r="B38" s="98" t="s">
        <v>76</v>
      </c>
      <c r="C38" s="98"/>
      <c r="D38" s="98"/>
      <c r="E38" s="98"/>
      <c r="F38" s="15">
        <f>SUM(F4:F37)</f>
        <v>100</v>
      </c>
      <c r="G38" s="15"/>
      <c r="H38" s="16">
        <f>SUM(H4:H37)/100</f>
        <v>2.6990624814554103</v>
      </c>
    </row>
  </sheetData>
  <mergeCells count="3">
    <mergeCell ref="A1:H1"/>
    <mergeCell ref="A2:H2"/>
    <mergeCell ref="B38:E38"/>
  </mergeCells>
  <printOptions gridLines="1"/>
  <pageMargins left="0.70866141732283472" right="0.70866141732283472" top="0.74803149606299213" bottom="0.74803149606299213" header="0.31496062992125984" footer="0.31496062992125984"/>
  <pageSetup paperSize="9" scale="95" orientation="landscape" horizontalDpi="300" verticalDpi="300" r:id="rId1"/>
  <headerFooter>
    <oddHeader>&amp;RAnnexure - 5</oddHeader>
    <oddFooter>&amp;LHindustan Steelworks Constructions Limited&amp;RArchitects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Internal BOQ</vt:lpstr>
      <vt:lpstr>FURNITURE</vt:lpstr>
      <vt:lpstr>furniture calculation</vt:lpstr>
      <vt:lpstr>CI</vt:lpstr>
      <vt:lpstr>'Internal BOQ'!Excel_BuiltIn_Print_Area_2_1</vt:lpstr>
      <vt:lpstr>'Internal BOQ'!Excel_BuiltIn_Print_Area_2_1_1</vt:lpstr>
      <vt:lpstr>'Internal BOQ'!Excel_BuiltIn_Print_Area_3</vt:lpstr>
      <vt:lpstr>'Internal BOQ'!Excel_BuiltIn_Print_Titles_2_1</vt:lpstr>
      <vt:lpstr>CI!Print_Area</vt:lpstr>
      <vt:lpstr>'Internal BOQ'!Print_Area</vt:lpstr>
      <vt:lpstr>'Internal BOQ'!Print_Titles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Soumya</cp:lastModifiedBy>
  <cp:lastPrinted>2013-07-01T12:37:13Z</cp:lastPrinted>
  <dcterms:created xsi:type="dcterms:W3CDTF">2012-06-02T05:36:50Z</dcterms:created>
  <dcterms:modified xsi:type="dcterms:W3CDTF">2013-07-16T08:10:07Z</dcterms:modified>
</cp:coreProperties>
</file>